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5" windowWidth="15195" windowHeight="6945"/>
  </bookViews>
  <sheets>
    <sheet name="Whitefish  " sheetId="279" r:id="rId1"/>
    <sheet name="Sectoral" sheetId="280" r:id="rId2"/>
    <sheet name="Whit Non PO " sheetId="281" r:id="rId3"/>
    <sheet name="Special condition Stocks" sheetId="282" r:id="rId4"/>
    <sheet name="Ang Flex" sheetId="272" state="hidden" r:id="rId5"/>
    <sheet name="Had Flex" sheetId="273" state="hidden" r:id="rId6"/>
    <sheet name="NS Skr Flex" sheetId="274" state="hidden" r:id="rId7"/>
  </sheets>
  <externalReferences>
    <externalReference r:id="rId8"/>
    <externalReference r:id="rId9"/>
  </externalReference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 '!$1:$2</definedName>
  </definedNames>
  <calcPr calcId="162913" concurrentCalc="0"/>
</workbook>
</file>

<file path=xl/calcChain.xml><?xml version="1.0" encoding="utf-8"?>
<calcChain xmlns="http://schemas.openxmlformats.org/spreadsheetml/2006/main">
  <c r="B793" i="282" l="1"/>
  <c r="B792" i="282"/>
  <c r="B791" i="282"/>
  <c r="B790" i="282"/>
  <c r="B789" i="282"/>
  <c r="B788" i="282"/>
  <c r="B787" i="282"/>
  <c r="B786" i="282"/>
  <c r="B785" i="282"/>
  <c r="B784" i="282"/>
  <c r="B783" i="282"/>
  <c r="B779" i="282"/>
  <c r="B778" i="282"/>
  <c r="B777" i="282"/>
  <c r="B776" i="282"/>
  <c r="B775" i="282"/>
  <c r="B774" i="282"/>
  <c r="B773" i="282"/>
  <c r="B772" i="282"/>
  <c r="B771" i="282"/>
  <c r="B770" i="282"/>
  <c r="B769" i="282"/>
  <c r="B768" i="282"/>
  <c r="B767" i="282"/>
  <c r="C767" i="282"/>
  <c r="D767" i="282"/>
  <c r="B763" i="282"/>
  <c r="B762" i="282"/>
  <c r="B761" i="282"/>
  <c r="C761" i="282"/>
  <c r="D761" i="282"/>
  <c r="B760" i="282"/>
  <c r="D760" i="282"/>
  <c r="B759" i="282"/>
  <c r="B758" i="282"/>
  <c r="B757" i="282"/>
  <c r="C757" i="282"/>
  <c r="D757" i="282"/>
  <c r="B756" i="282"/>
  <c r="C756" i="282"/>
  <c r="D756" i="282"/>
  <c r="B755" i="282"/>
  <c r="D755" i="282"/>
  <c r="B754" i="282"/>
  <c r="B744" i="282"/>
  <c r="B743" i="282"/>
  <c r="B742" i="282"/>
  <c r="B741" i="282"/>
  <c r="B740" i="282"/>
  <c r="B739" i="282"/>
  <c r="B738" i="282"/>
  <c r="B737" i="282"/>
  <c r="B736" i="282"/>
  <c r="B735" i="282"/>
  <c r="B734" i="282"/>
  <c r="B730" i="282"/>
  <c r="B729" i="282"/>
  <c r="B728" i="282"/>
  <c r="B727" i="282"/>
  <c r="B726" i="282"/>
  <c r="B725" i="282"/>
  <c r="B724" i="282"/>
  <c r="B723" i="282"/>
  <c r="B722" i="282"/>
  <c r="B721" i="282"/>
  <c r="B720" i="282"/>
  <c r="B719" i="282"/>
  <c r="B718" i="282"/>
  <c r="B714" i="282"/>
  <c r="B713" i="282"/>
  <c r="B712" i="282"/>
  <c r="B711" i="282"/>
  <c r="B710" i="282"/>
  <c r="B709" i="282"/>
  <c r="B708" i="282"/>
  <c r="D708" i="282"/>
  <c r="B707" i="282"/>
  <c r="B706" i="282"/>
  <c r="B705" i="282"/>
  <c r="B694" i="282"/>
  <c r="B693" i="282"/>
  <c r="B692" i="282"/>
  <c r="B691" i="282"/>
  <c r="B690" i="282"/>
  <c r="B689" i="282"/>
  <c r="B688" i="282"/>
  <c r="B687" i="282"/>
  <c r="B686" i="282"/>
  <c r="B685" i="282"/>
  <c r="B684" i="282"/>
  <c r="B680" i="282"/>
  <c r="B679" i="282"/>
  <c r="B678" i="282"/>
  <c r="B677" i="282"/>
  <c r="B676" i="282"/>
  <c r="B675" i="282"/>
  <c r="B674" i="282"/>
  <c r="B673" i="282"/>
  <c r="B672" i="282"/>
  <c r="B671" i="282"/>
  <c r="B670" i="282"/>
  <c r="B669" i="282"/>
  <c r="B668" i="282"/>
  <c r="B664" i="282"/>
  <c r="B663" i="282"/>
  <c r="B662" i="282"/>
  <c r="B661" i="282"/>
  <c r="B660" i="282"/>
  <c r="B659" i="282"/>
  <c r="B658" i="282"/>
  <c r="B657" i="282"/>
  <c r="B656" i="282"/>
  <c r="B655" i="282"/>
  <c r="B643" i="282"/>
  <c r="B642" i="282"/>
  <c r="B641" i="282"/>
  <c r="B640" i="282"/>
  <c r="B639" i="282"/>
  <c r="B638" i="282"/>
  <c r="B637" i="282"/>
  <c r="B636" i="282"/>
  <c r="B635" i="282"/>
  <c r="B634" i="282"/>
  <c r="B633" i="282"/>
  <c r="B629" i="282"/>
  <c r="B628" i="282"/>
  <c r="B627" i="282"/>
  <c r="B626" i="282"/>
  <c r="B625" i="282"/>
  <c r="B624" i="282"/>
  <c r="B623" i="282"/>
  <c r="B622" i="282"/>
  <c r="B621" i="282"/>
  <c r="B620" i="282"/>
  <c r="B619" i="282"/>
  <c r="B618" i="282"/>
  <c r="B617" i="282"/>
  <c r="B613" i="282"/>
  <c r="B612" i="282"/>
  <c r="B611" i="282"/>
  <c r="B610" i="282"/>
  <c r="B609" i="282"/>
  <c r="B608" i="282"/>
  <c r="B607" i="282"/>
  <c r="B606" i="282"/>
  <c r="B605" i="282"/>
  <c r="B604" i="282"/>
  <c r="B593" i="282"/>
  <c r="B592" i="282"/>
  <c r="B591" i="282"/>
  <c r="B590" i="282"/>
  <c r="B589" i="282"/>
  <c r="B588" i="282"/>
  <c r="B587" i="282"/>
  <c r="B586" i="282"/>
  <c r="B585" i="282"/>
  <c r="B584" i="282"/>
  <c r="B583" i="282"/>
  <c r="B579" i="282"/>
  <c r="B578" i="282"/>
  <c r="B577" i="282"/>
  <c r="B576" i="282"/>
  <c r="B575" i="282"/>
  <c r="B574" i="282"/>
  <c r="B573" i="282"/>
  <c r="B572" i="282"/>
  <c r="B571" i="282"/>
  <c r="B570" i="282"/>
  <c r="B569" i="282"/>
  <c r="B568" i="282"/>
  <c r="B567" i="282"/>
  <c r="B563" i="282"/>
  <c r="B562" i="282"/>
  <c r="B561" i="282"/>
  <c r="B560" i="282"/>
  <c r="B559" i="282"/>
  <c r="B558" i="282"/>
  <c r="B557" i="282"/>
  <c r="B556" i="282"/>
  <c r="B555" i="282"/>
  <c r="B554" i="282"/>
  <c r="B542" i="282"/>
  <c r="B541" i="282"/>
  <c r="B540" i="282"/>
  <c r="B539" i="282"/>
  <c r="B538" i="282"/>
  <c r="B537" i="282"/>
  <c r="B536" i="282"/>
  <c r="B535" i="282"/>
  <c r="B534" i="282"/>
  <c r="B533" i="282"/>
  <c r="B532" i="282"/>
  <c r="B528" i="282"/>
  <c r="B527" i="282"/>
  <c r="B526" i="282"/>
  <c r="B525" i="282"/>
  <c r="B524" i="282"/>
  <c r="B523" i="282"/>
  <c r="B522" i="282"/>
  <c r="B521" i="282"/>
  <c r="B520" i="282"/>
  <c r="B519" i="282"/>
  <c r="B518" i="282"/>
  <c r="B517" i="282"/>
  <c r="B516" i="282"/>
  <c r="B512" i="282"/>
  <c r="B511" i="282"/>
  <c r="B510" i="282"/>
  <c r="B509" i="282"/>
  <c r="B508" i="282"/>
  <c r="B507" i="282"/>
  <c r="B506" i="282"/>
  <c r="D506" i="282"/>
  <c r="B505" i="282"/>
  <c r="D505" i="282"/>
  <c r="B504" i="282"/>
  <c r="B503" i="282"/>
  <c r="B494" i="282"/>
  <c r="B493" i="282"/>
  <c r="B492" i="282"/>
  <c r="B491" i="282"/>
  <c r="B490" i="282"/>
  <c r="B489" i="282"/>
  <c r="B488" i="282"/>
  <c r="B487" i="282"/>
  <c r="B486" i="282"/>
  <c r="B485" i="282"/>
  <c r="B484" i="282"/>
  <c r="B480" i="282"/>
  <c r="B479" i="282"/>
  <c r="B478" i="282"/>
  <c r="B477" i="282"/>
  <c r="B476" i="282"/>
  <c r="B475" i="282"/>
  <c r="B474" i="282"/>
  <c r="B473" i="282"/>
  <c r="B472" i="282"/>
  <c r="B471" i="282"/>
  <c r="B470" i="282"/>
  <c r="B469" i="282"/>
  <c r="B468" i="282"/>
  <c r="B464" i="282"/>
  <c r="B463" i="282"/>
  <c r="B462" i="282"/>
  <c r="B461" i="282"/>
  <c r="B460" i="282"/>
  <c r="B459" i="282"/>
  <c r="B458" i="282"/>
  <c r="B457" i="282"/>
  <c r="B456" i="282"/>
  <c r="B455" i="282"/>
  <c r="B446" i="282"/>
  <c r="B445" i="282"/>
  <c r="B444" i="282"/>
  <c r="B443" i="282"/>
  <c r="B442" i="282"/>
  <c r="B441" i="282"/>
  <c r="B440" i="282"/>
  <c r="B439" i="282"/>
  <c r="B438" i="282"/>
  <c r="B437" i="282"/>
  <c r="B436" i="282"/>
  <c r="B432" i="282"/>
  <c r="B431" i="282"/>
  <c r="B430" i="282"/>
  <c r="B429" i="282"/>
  <c r="B428" i="282"/>
  <c r="B427" i="282"/>
  <c r="B426" i="282"/>
  <c r="B425" i="282"/>
  <c r="B424" i="282"/>
  <c r="B423" i="282"/>
  <c r="B422" i="282"/>
  <c r="B421" i="282"/>
  <c r="B420" i="282"/>
  <c r="B416" i="282"/>
  <c r="B415" i="282"/>
  <c r="B414" i="282"/>
  <c r="D414" i="282"/>
  <c r="B413" i="282"/>
  <c r="D413" i="282"/>
  <c r="B412" i="282"/>
  <c r="B411" i="282"/>
  <c r="B410" i="282"/>
  <c r="D410" i="282"/>
  <c r="B409" i="282"/>
  <c r="C409" i="282"/>
  <c r="D409" i="282"/>
  <c r="B408" i="282"/>
  <c r="B407" i="282"/>
  <c r="B386" i="282"/>
  <c r="D308" i="282"/>
  <c r="B256" i="282"/>
  <c r="B257" i="282"/>
  <c r="B258" i="282"/>
  <c r="B259" i="282"/>
  <c r="B260" i="282"/>
  <c r="B261" i="282"/>
  <c r="B262" i="282"/>
  <c r="B263" i="282"/>
  <c r="B264" i="282"/>
  <c r="B265" i="282"/>
  <c r="B269" i="282"/>
  <c r="B270" i="282"/>
  <c r="B271" i="282"/>
  <c r="B272" i="282"/>
  <c r="B273" i="282"/>
  <c r="B274" i="282"/>
  <c r="B275" i="282"/>
  <c r="B276" i="282"/>
  <c r="B277" i="282"/>
  <c r="B278" i="282"/>
  <c r="B279" i="282"/>
  <c r="B280" i="282"/>
  <c r="B281" i="282"/>
  <c r="B285" i="282"/>
  <c r="B286" i="282"/>
  <c r="B287" i="282"/>
  <c r="B288" i="282"/>
  <c r="B289" i="282"/>
  <c r="B290" i="282"/>
  <c r="B291" i="282"/>
  <c r="B292" i="282"/>
  <c r="B293" i="282"/>
  <c r="B294" i="282"/>
  <c r="B295" i="282"/>
  <c r="B297" i="282"/>
  <c r="C262" i="282"/>
  <c r="D262" i="282"/>
  <c r="D259" i="282"/>
  <c r="C258" i="282"/>
  <c r="D258" i="282"/>
  <c r="D257" i="282"/>
  <c r="D256" i="282"/>
  <c r="B204" i="282"/>
  <c r="B205" i="282"/>
  <c r="B206" i="282"/>
  <c r="B207" i="282"/>
  <c r="B208" i="282"/>
  <c r="B209" i="282"/>
  <c r="B210" i="282"/>
  <c r="B211" i="282"/>
  <c r="B212" i="282"/>
  <c r="B213" i="282"/>
  <c r="B217" i="282"/>
  <c r="B218" i="282"/>
  <c r="B219" i="282"/>
  <c r="B220" i="282"/>
  <c r="B221" i="282"/>
  <c r="B222" i="282"/>
  <c r="B223" i="282"/>
  <c r="B224" i="282"/>
  <c r="B225" i="282"/>
  <c r="B226" i="282"/>
  <c r="B227" i="282"/>
  <c r="B228" i="282"/>
  <c r="B229" i="282"/>
  <c r="B233" i="282"/>
  <c r="B234" i="282"/>
  <c r="B235" i="282"/>
  <c r="B236" i="282"/>
  <c r="B237" i="282"/>
  <c r="B238" i="282"/>
  <c r="B239" i="282"/>
  <c r="B240" i="282"/>
  <c r="B241" i="282"/>
  <c r="B242" i="282"/>
  <c r="B243" i="282"/>
  <c r="B246" i="282"/>
  <c r="B154" i="282"/>
  <c r="B155" i="282"/>
  <c r="B156" i="282"/>
  <c r="B157" i="282"/>
  <c r="B158" i="282"/>
  <c r="B159" i="282"/>
  <c r="B160" i="282"/>
  <c r="B161" i="282"/>
  <c r="B162" i="282"/>
  <c r="B163" i="282"/>
  <c r="B167" i="282"/>
  <c r="B168" i="282"/>
  <c r="B169" i="282"/>
  <c r="B170" i="282"/>
  <c r="B171" i="282"/>
  <c r="B172" i="282"/>
  <c r="B173" i="282"/>
  <c r="B174" i="282"/>
  <c r="B175" i="282"/>
  <c r="B176" i="282"/>
  <c r="B177" i="282"/>
  <c r="B178" i="282"/>
  <c r="B179" i="282"/>
  <c r="B183" i="282"/>
  <c r="B184" i="282"/>
  <c r="B185" i="282"/>
  <c r="B186" i="282"/>
  <c r="B187" i="282"/>
  <c r="B188" i="282"/>
  <c r="B189" i="282"/>
  <c r="B190" i="282"/>
  <c r="B191" i="282"/>
  <c r="B192" i="282"/>
  <c r="B193" i="282"/>
  <c r="B196" i="282"/>
  <c r="B105" i="282"/>
  <c r="B106" i="282"/>
  <c r="B107" i="282"/>
  <c r="B108" i="282"/>
  <c r="B109" i="282"/>
  <c r="B110" i="282"/>
  <c r="B111" i="282"/>
  <c r="B112" i="282"/>
  <c r="B113" i="282"/>
  <c r="B114" i="282"/>
  <c r="B118" i="282"/>
  <c r="B119" i="282"/>
  <c r="B120" i="282"/>
  <c r="B121" i="282"/>
  <c r="B122" i="282"/>
  <c r="B123" i="282"/>
  <c r="B124" i="282"/>
  <c r="B125" i="282"/>
  <c r="B126" i="282"/>
  <c r="B127" i="282"/>
  <c r="B128" i="282"/>
  <c r="B129" i="282"/>
  <c r="B130" i="282"/>
  <c r="B134" i="282"/>
  <c r="B135" i="282"/>
  <c r="B136" i="282"/>
  <c r="B137" i="282"/>
  <c r="B138" i="282"/>
  <c r="B139" i="282"/>
  <c r="B140" i="282"/>
  <c r="B141" i="282"/>
  <c r="B142" i="282"/>
  <c r="B143" i="282"/>
  <c r="B144" i="282"/>
  <c r="B147" i="282"/>
  <c r="B56" i="282"/>
  <c r="B57" i="282"/>
  <c r="B58" i="282"/>
  <c r="B59" i="282"/>
  <c r="B60" i="282"/>
  <c r="B61" i="282"/>
  <c r="B62" i="282"/>
  <c r="B63" i="282"/>
  <c r="B64" i="282"/>
  <c r="B65" i="282"/>
  <c r="B69" i="282"/>
  <c r="B70" i="282"/>
  <c r="B71" i="282"/>
  <c r="B72" i="282"/>
  <c r="B73" i="282"/>
  <c r="B74" i="282"/>
  <c r="B75" i="282"/>
  <c r="B76" i="282"/>
  <c r="B77" i="282"/>
  <c r="B78" i="282"/>
  <c r="B79" i="282"/>
  <c r="B80" i="282"/>
  <c r="B81" i="282"/>
  <c r="B85" i="282"/>
  <c r="B86" i="282"/>
  <c r="B87" i="282"/>
  <c r="B88" i="282"/>
  <c r="B89" i="282"/>
  <c r="B90" i="282"/>
  <c r="B91" i="282"/>
  <c r="B92" i="282"/>
  <c r="B93" i="282"/>
  <c r="B94" i="282"/>
  <c r="B95" i="282"/>
  <c r="B98" i="282"/>
  <c r="C63" i="282"/>
  <c r="D63" i="282"/>
  <c r="C62" i="282"/>
  <c r="D62" i="282"/>
  <c r="B7" i="282"/>
  <c r="B8" i="282"/>
  <c r="B9" i="282"/>
  <c r="B10" i="282"/>
  <c r="B11" i="282"/>
  <c r="B12" i="282"/>
  <c r="B13" i="282"/>
  <c r="B14" i="282"/>
  <c r="B15" i="282"/>
  <c r="B16" i="282"/>
  <c r="B20" i="282"/>
  <c r="B21" i="282"/>
  <c r="B22" i="282"/>
  <c r="B23" i="282"/>
  <c r="B24" i="282"/>
  <c r="B25" i="282"/>
  <c r="B26" i="282"/>
  <c r="B27" i="282"/>
  <c r="B28" i="282"/>
  <c r="B29" i="282"/>
  <c r="B30" i="282"/>
  <c r="B31" i="282"/>
  <c r="B32" i="282"/>
  <c r="B36" i="282"/>
  <c r="B37" i="282"/>
  <c r="B38" i="282"/>
  <c r="B39" i="282"/>
  <c r="B40" i="282"/>
  <c r="B41" i="282"/>
  <c r="B42" i="282"/>
  <c r="B43" i="282"/>
  <c r="B44" i="282"/>
  <c r="B45" i="282"/>
  <c r="B46" i="282"/>
  <c r="B49" i="282"/>
</calcChain>
</file>

<file path=xl/sharedStrings.xml><?xml version="1.0" encoding="utf-8"?>
<sst xmlns="http://schemas.openxmlformats.org/spreadsheetml/2006/main" count="7290" uniqueCount="272">
  <si>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</si>
  <si>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</si>
  <si>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</si>
  <si>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</si>
  <si>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</si>
  <si>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</si>
  <si>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</si>
  <si>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</si>
  <si>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</si>
  <si>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</si>
  <si>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</si>
  <si>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</si>
  <si>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</si>
  <si>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</si>
  <si>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</si>
  <si>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</si>
  <si>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</si>
  <si>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</si>
  <si>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</si>
  <si>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</si>
  <si>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</si>
  <si>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</si>
  <si>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</si>
  <si>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</si>
  <si>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</si>
  <si>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</si>
  <si>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</si>
  <si>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</si>
  <si>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</si>
  <si>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</si>
  <si>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</si>
  <si>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</si>
  <si>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</si>
  <si>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</si>
  <si>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</si>
  <si>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</si>
  <si>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</si>
  <si>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</si>
  <si>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</si>
  <si>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</si>
  <si>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</si>
  <si>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</si>
  <si>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</si>
  <si>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</si>
  <si>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</si>
  <si>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</si>
  <si>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</si>
  <si>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</si>
  <si>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</si>
  <si>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</si>
  <si>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</si>
  <si>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</si>
  <si>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</si>
  <si>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</si>
  <si>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</si>
  <si>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</si>
  <si>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</si>
  <si>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</si>
  <si>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</si>
  <si>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</si>
  <si>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</si>
  <si>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</si>
  <si>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</si>
  <si>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</si>
  <si>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</si>
  <si>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</si>
  <si>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</si>
  <si>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</si>
  <si>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</si>
  <si>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</si>
  <si>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</si>
  <si>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</si>
  <si>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</si>
  <si>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</si>
  <si>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</si>
  <si>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</si>
  <si>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</si>
  <si>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</si>
  <si>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</si>
  <si>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</si>
  <si>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</si>
  <si>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</si>
  <si>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</si>
  <si>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</si>
  <si>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</si>
  <si>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</si>
  <si>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</si>
  <si>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</si>
  <si>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</si>
  <si>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</si>
  <si>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</si>
  <si>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</si>
  <si>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</si>
  <si>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</si>
  <si>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</si>
  <si>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</si>
  <si>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</si>
  <si>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</si>
  <si>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</si>
  <si>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</si>
  <si>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</si>
  <si>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</si>
  <si>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</si>
  <si>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</si>
  <si>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</si>
  <si>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</si>
  <si>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</si>
  <si>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</si>
  <si>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</si>
  <si>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</si>
  <si>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</si>
  <si>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</si>
  <si>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</si>
  <si>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</si>
  <si>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</si>
  <si>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</si>
  <si>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</si>
  <si>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</si>
  <si>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</si>
  <si>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</si>
  <si>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</si>
  <si>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</si>
  <si>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</si>
  <si>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</si>
  <si>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</si>
  <si>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</si>
  <si>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</si>
  <si>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</si>
  <si>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</si>
  <si>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</si>
  <si>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</si>
  <si>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</si>
  <si>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</si>
  <si>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</si>
  <si>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</si>
  <si>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</si>
  <si>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</si>
  <si>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</si>
  <si>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</si>
  <si>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</si>
  <si>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</si>
  <si>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</si>
  <si>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</si>
  <si>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</si>
  <si>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</si>
  <si>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</si>
  <si>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</si>
  <si>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</si>
  <si>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</si>
  <si>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</si>
  <si>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</si>
  <si>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</si>
  <si>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</si>
  <si>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</si>
  <si>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</si>
  <si>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</si>
  <si>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</si>
  <si>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</si>
  <si>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</si>
  <si>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</si>
  <si>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</si>
  <si>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</si>
  <si>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</si>
  <si>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</si>
  <si>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</si>
  <si>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</si>
  <si>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</si>
  <si>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</si>
  <si>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</si>
  <si>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</si>
  <si>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</si>
  <si>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</si>
  <si>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</si>
  <si>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</si>
  <si>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</si>
  <si>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</si>
  <si>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</si>
  <si>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</si>
  <si>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</si>
  <si>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</si>
  <si>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</si>
  <si>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</si>
  <si>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</si>
  <si>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</si>
  <si>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</si>
  <si>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</si>
  <si>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</si>
  <si>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</si>
  <si>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</si>
  <si>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</si>
  <si>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</si>
  <si>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</si>
  <si>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</si>
  <si>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</si>
  <si>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</si>
  <si>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</si>
  <si>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</si>
  <si>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</si>
  <si>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</si>
  <si>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</si>
  <si>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</si>
  <si>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</si>
  <si>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</si>
  <si>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</si>
  <si>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</si>
  <si>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</si>
  <si>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</si>
  <si>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</si>
  <si>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</si>
  <si>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</si>
  <si>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</si>
  <si>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</si>
  <si>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</si>
  <si>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</si>
  <si>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</si>
  <si>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</si>
  <si>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</si>
  <si>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</si>
  <si>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</si>
  <si>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</si>
  <si>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</si>
  <si>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</si>
  <si>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</si>
  <si>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</si>
  <si>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</si>
  <si>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</si>
  <si>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</si>
  <si>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</si>
  <si>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</si>
  <si>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</si>
  <si>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</si>
  <si>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</si>
  <si>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</si>
  <si>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</si>
  <si>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</si>
  <si>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</si>
  <si>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</si>
  <si>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</si>
  <si>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</si>
  <si>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</si>
  <si>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</si>
  <si>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</si>
  <si>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</si>
  <si>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</si>
  <si>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</si>
  <si>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</si>
  <si>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</si>
  <si>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</si>
  <si>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</si>
  <si>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</si>
  <si>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</si>
  <si>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</si>
  <si>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</si>
  <si>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</si>
  <si>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</si>
  <si>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</si>
  <si>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</si>
  <si>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</si>
  <si>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</si>
  <si>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</si>
  <si>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</si>
  <si>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</si>
  <si>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</si>
  <si>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</si>
  <si>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</si>
  <si>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</si>
  <si>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</si>
  <si>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</si>
  <si>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</si>
  <si>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t>This weeks report includes swap numbers 699-751</t>
  </si>
  <si>
    <t>Landings on Fisheries Administrations' System by Wednesday 22 September 2021</t>
  </si>
  <si>
    <t>Number of Weeks to end of year is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</si>
</sst>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Alloc%202021/Combined%20EWSNI%20Allo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Special condition Stocks"/>
      <sheetName val="Ang Flex"/>
      <sheetName val="Ling IV Flex"/>
      <sheetName val="Had Flex"/>
      <sheetName val="NS Skr Flex"/>
      <sheetName val="BMS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 - IV&amp;VI"/>
      <sheetName val="D1 - DSS"/>
      <sheetName val="D1 - Maj pel"/>
      <sheetName val="D1 - VII"/>
      <sheetName val="D1 - Min pel"/>
      <sheetName val="Final alloc from Guy"/>
      <sheetName val="Master"/>
      <sheetName val="Windfall banking"/>
      <sheetName val="IV&amp;VI Combined"/>
      <sheetName val="Special condition stocks"/>
      <sheetName val="raw allocs"/>
      <sheetName val="Maj Pel Combined"/>
      <sheetName val="DSS Combined"/>
      <sheetName val="Faroes Combined"/>
      <sheetName val="Unallocated swaps"/>
      <sheetName val="Final reallocation 11 Dec"/>
      <sheetName val="Reallocated FDF"/>
      <sheetName val="Retained Mackerel allocated29_8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274.84500000000003</v>
          </cell>
        </row>
      </sheetData>
      <sheetData sheetId="9">
        <row r="1">
          <cell r="A1" t="str">
            <v>Row Labels</v>
          </cell>
          <cell r="B1" t="str">
            <v>ANF/*2AC4C</v>
          </cell>
          <cell r="C1" t="str">
            <v>ANF/*56-14</v>
          </cell>
          <cell r="D1" t="str">
            <v>ANF/*6A_N</v>
          </cell>
          <cell r="E1" t="str">
            <v>ANF/*8ABDE</v>
          </cell>
          <cell r="F1" t="str">
            <v>COD/*07D.</v>
          </cell>
          <cell r="G1" t="str">
            <v>COD/*2A3X4</v>
          </cell>
          <cell r="H1" t="str">
            <v>HAD/*6A_N</v>
          </cell>
          <cell r="I1" t="str">
            <v>HAD/5BC6A.</v>
          </cell>
          <cell r="J1" t="str">
            <v>HER/*04B.</v>
          </cell>
          <cell r="K1" t="str">
            <v>HKE/*03A.</v>
          </cell>
          <cell r="L1" t="str">
            <v>HKE/*6A_N</v>
          </cell>
          <cell r="M1" t="str">
            <v>HKE/*8ABDE</v>
          </cell>
          <cell r="N1" t="str">
            <v>JAX/*07D.</v>
          </cell>
          <cell r="O1" t="str">
            <v>JAX/*2A-14</v>
          </cell>
          <cell r="P1" t="str">
            <v>JAX/*4BC7D</v>
          </cell>
          <cell r="Q1" t="str">
            <v>LEZ/*2AC4-C</v>
          </cell>
          <cell r="R1" t="str">
            <v>LEZ/*6A_N</v>
          </cell>
          <cell r="S1" t="str">
            <v>LEZ/*8ABDE</v>
          </cell>
          <cell r="T1" t="str">
            <v>LIN/*03A-C</v>
          </cell>
          <cell r="U1" t="str">
            <v>LIN/*04-C.</v>
          </cell>
          <cell r="V1" t="str">
            <v>LIN/*6A_N</v>
          </cell>
          <cell r="W1" t="str">
            <v>MAC/*2CX14.</v>
          </cell>
          <cell r="X1" t="str">
            <v>MAC/*4A</v>
          </cell>
          <cell r="Y1" t="str">
            <v>NEP/*07U16</v>
          </cell>
          <cell r="Z1" t="str">
            <v>POK/*2C3A4</v>
          </cell>
          <cell r="AA1" t="str">
            <v>POK/*6A_N</v>
          </cell>
          <cell r="AB1" t="str">
            <v>POL/*8ABDE</v>
          </cell>
          <cell r="AC1" t="str">
            <v>RHG/*8X14-</v>
          </cell>
          <cell r="AD1" t="str">
            <v>RNG/*8X14-</v>
          </cell>
          <cell r="AE1" t="str">
            <v>SRX/*07D.</v>
          </cell>
          <cell r="AF1" t="str">
            <v>SRX/*07D2.</v>
          </cell>
          <cell r="AG1" t="str">
            <v>SRX/*2AC4C</v>
          </cell>
          <cell r="AH1" t="str">
            <v>SRX/*67AKD</v>
          </cell>
          <cell r="AI1" t="str">
            <v>USK/*04-C.</v>
          </cell>
          <cell r="AJ1" t="str">
            <v>USK/*6A_N</v>
          </cell>
        </row>
        <row r="2">
          <cell r="A2" t="str">
            <v>10mu England</v>
          </cell>
          <cell r="B2">
            <v>0.48199999999999998</v>
          </cell>
          <cell r="C2">
            <v>4.657</v>
          </cell>
          <cell r="D2">
            <v>13.97</v>
          </cell>
          <cell r="E2">
            <v>75.676000000000002</v>
          </cell>
          <cell r="F2">
            <v>12.034000000000001</v>
          </cell>
          <cell r="G2">
            <v>1.181</v>
          </cell>
          <cell r="H2">
            <v>20.332000000000001</v>
          </cell>
          <cell r="I2">
            <v>50.83</v>
          </cell>
          <cell r="J2">
            <v>195.87200000000001</v>
          </cell>
          <cell r="K2">
            <v>5.8000000000000003E-2</v>
          </cell>
          <cell r="L2">
            <v>3.5000000000000003E-2</v>
          </cell>
          <cell r="M2">
            <v>21.332000000000001</v>
          </cell>
          <cell r="N2">
            <v>0</v>
          </cell>
          <cell r="O2">
            <v>51.36</v>
          </cell>
          <cell r="P2">
            <v>0</v>
          </cell>
          <cell r="Q2">
            <v>0</v>
          </cell>
          <cell r="R2">
            <v>1.4999999999999999E-2</v>
          </cell>
          <cell r="S2">
            <v>110.18</v>
          </cell>
          <cell r="T2">
            <v>0.248</v>
          </cell>
          <cell r="U2">
            <v>38.902000000000001</v>
          </cell>
          <cell r="V2">
            <v>1.9850000000000001</v>
          </cell>
          <cell r="W2">
            <v>6.3380000000000001</v>
          </cell>
          <cell r="X2">
            <v>1069.6849999999999</v>
          </cell>
          <cell r="Y2">
            <v>2.6150000000000002</v>
          </cell>
          <cell r="Z2">
            <v>9.1129999999999995</v>
          </cell>
          <cell r="AA2">
            <v>4.218</v>
          </cell>
          <cell r="AB2">
            <v>9.0329999999999995</v>
          </cell>
          <cell r="AC2">
            <v>0</v>
          </cell>
          <cell r="AD2">
            <v>0</v>
          </cell>
          <cell r="AE2">
            <v>25.117999999999999</v>
          </cell>
          <cell r="AF2">
            <v>8.516</v>
          </cell>
          <cell r="AG2">
            <v>13.778</v>
          </cell>
          <cell r="AH2">
            <v>6.8890000000000002</v>
          </cell>
          <cell r="AI2">
            <v>0</v>
          </cell>
          <cell r="AJ2">
            <v>0.02</v>
          </cell>
        </row>
        <row r="3">
          <cell r="A3" t="str">
            <v>10mu N Ireland</v>
          </cell>
          <cell r="B3">
            <v>0.6</v>
          </cell>
          <cell r="C3">
            <v>0</v>
          </cell>
          <cell r="D3">
            <v>0</v>
          </cell>
          <cell r="E3">
            <v>0.28000000000000003</v>
          </cell>
          <cell r="F3">
            <v>0.04</v>
          </cell>
          <cell r="G3">
            <v>0</v>
          </cell>
          <cell r="H3">
            <v>0</v>
          </cell>
          <cell r="I3">
            <v>0</v>
          </cell>
          <cell r="J3">
            <v>0.5</v>
          </cell>
          <cell r="K3">
            <v>0</v>
          </cell>
          <cell r="L3">
            <v>0</v>
          </cell>
          <cell r="M3">
            <v>0.88400000000000001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0.80500000000000005</v>
          </cell>
          <cell r="T3">
            <v>0</v>
          </cell>
          <cell r="U3">
            <v>0.04</v>
          </cell>
          <cell r="V3">
            <v>0</v>
          </cell>
          <cell r="W3">
            <v>0</v>
          </cell>
          <cell r="X3">
            <v>8.6999999999999993</v>
          </cell>
          <cell r="Y3">
            <v>4.9080000000000004</v>
          </cell>
          <cell r="Z3">
            <v>0.39</v>
          </cell>
          <cell r="AA3">
            <v>0</v>
          </cell>
          <cell r="AB3">
            <v>4.0000000000000001E-3</v>
          </cell>
          <cell r="AC3">
            <v>0</v>
          </cell>
          <cell r="AD3">
            <v>0</v>
          </cell>
          <cell r="AE3">
            <v>0.27500000000000002</v>
          </cell>
          <cell r="AF3">
            <v>0.02</v>
          </cell>
          <cell r="AG3">
            <v>0</v>
          </cell>
          <cell r="AH3">
            <v>0</v>
          </cell>
          <cell r="AI3">
            <v>0</v>
          </cell>
          <cell r="AJ3">
            <v>2.5000000000000001E-2</v>
          </cell>
        </row>
        <row r="4">
          <cell r="A4" t="str">
            <v>10mu Scotland</v>
          </cell>
          <cell r="B4">
            <v>3</v>
          </cell>
          <cell r="C4">
            <v>3</v>
          </cell>
          <cell r="D4">
            <v>9</v>
          </cell>
          <cell r="E4">
            <v>0.2</v>
          </cell>
          <cell r="F4">
            <v>6</v>
          </cell>
          <cell r="G4">
            <v>5.0000000000000001E-3</v>
          </cell>
          <cell r="H4">
            <v>0.59</v>
          </cell>
          <cell r="I4">
            <v>1.4750000000000001</v>
          </cell>
          <cell r="J4">
            <v>0.25</v>
          </cell>
          <cell r="K4">
            <v>0</v>
          </cell>
          <cell r="L4">
            <v>0</v>
          </cell>
          <cell r="M4">
            <v>0.49</v>
          </cell>
          <cell r="N4">
            <v>0</v>
          </cell>
          <cell r="O4">
            <v>0</v>
          </cell>
          <cell r="P4">
            <v>0</v>
          </cell>
          <cell r="Q4">
            <v>1.25</v>
          </cell>
          <cell r="R4">
            <v>0.36</v>
          </cell>
          <cell r="S4">
            <v>3.5000000000000003E-2</v>
          </cell>
          <cell r="T4">
            <v>0.375</v>
          </cell>
          <cell r="U4">
            <v>8</v>
          </cell>
          <cell r="V4">
            <v>3</v>
          </cell>
          <cell r="W4">
            <v>630</v>
          </cell>
          <cell r="X4">
            <v>317.3</v>
          </cell>
          <cell r="Y4">
            <v>0.496</v>
          </cell>
          <cell r="Z4">
            <v>0.39</v>
          </cell>
          <cell r="AA4">
            <v>9</v>
          </cell>
          <cell r="AB4">
            <v>3.5999999999999997E-2</v>
          </cell>
          <cell r="AC4">
            <v>0</v>
          </cell>
          <cell r="AD4">
            <v>0</v>
          </cell>
          <cell r="AE4">
            <v>1.25</v>
          </cell>
          <cell r="AF4">
            <v>1</v>
          </cell>
          <cell r="AG4">
            <v>0.08</v>
          </cell>
          <cell r="AH4">
            <v>0.04</v>
          </cell>
          <cell r="AI4">
            <v>0</v>
          </cell>
          <cell r="AJ4">
            <v>2.5000000000000001E-2</v>
          </cell>
        </row>
        <row r="5">
          <cell r="A5" t="str">
            <v>10mu Wales</v>
          </cell>
          <cell r="B5">
            <v>6.7000000000000004E-2</v>
          </cell>
          <cell r="C5">
            <v>7.0000000000000001E-3</v>
          </cell>
          <cell r="D5">
            <v>2.1999999999999999E-2</v>
          </cell>
          <cell r="E5">
            <v>0.67800000000000005</v>
          </cell>
          <cell r="F5">
            <v>0.06</v>
          </cell>
          <cell r="G5">
            <v>4.0000000000000001E-3</v>
          </cell>
          <cell r="H5">
            <v>0.17599999999999999</v>
          </cell>
          <cell r="I5">
            <v>0.44</v>
          </cell>
          <cell r="J5">
            <v>2.1000000000000001E-2</v>
          </cell>
          <cell r="K5">
            <v>0</v>
          </cell>
          <cell r="L5">
            <v>0</v>
          </cell>
          <cell r="M5">
            <v>0.45900000000000002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3.3000000000000002E-2</v>
          </cell>
          <cell r="T5">
            <v>1E-3</v>
          </cell>
          <cell r="U5">
            <v>7.0000000000000007E-2</v>
          </cell>
          <cell r="V5">
            <v>6.0000000000000001E-3</v>
          </cell>
          <cell r="W5">
            <v>0</v>
          </cell>
          <cell r="X5">
            <v>48.677</v>
          </cell>
          <cell r="Y5">
            <v>0.23200000000000001</v>
          </cell>
          <cell r="Z5">
            <v>0.34499999999999997</v>
          </cell>
          <cell r="AA5">
            <v>0</v>
          </cell>
          <cell r="AB5">
            <v>8.9999999999999993E-3</v>
          </cell>
          <cell r="AC5">
            <v>0</v>
          </cell>
          <cell r="AD5">
            <v>0</v>
          </cell>
          <cell r="AE5">
            <v>5.569</v>
          </cell>
          <cell r="AF5">
            <v>4.2999999999999997E-2</v>
          </cell>
          <cell r="AG5">
            <v>0.224</v>
          </cell>
          <cell r="AH5">
            <v>0.112</v>
          </cell>
          <cell r="AI5">
            <v>0</v>
          </cell>
          <cell r="AJ5">
            <v>0.02</v>
          </cell>
        </row>
        <row r="6">
          <cell r="A6" t="str">
            <v>Aberdeen FPO</v>
          </cell>
          <cell r="B6">
            <v>54.923000000000002</v>
          </cell>
          <cell r="C6">
            <v>93.763000000000005</v>
          </cell>
          <cell r="D6">
            <v>281.28800000000001</v>
          </cell>
          <cell r="E6">
            <v>65.350999999999999</v>
          </cell>
          <cell r="F6">
            <v>16.302</v>
          </cell>
          <cell r="G6">
            <v>3.9E-2</v>
          </cell>
          <cell r="H6">
            <v>206.55600000000001</v>
          </cell>
          <cell r="I6">
            <v>516.39099999999996</v>
          </cell>
          <cell r="J6">
            <v>0.25</v>
          </cell>
          <cell r="K6">
            <v>12.72</v>
          </cell>
          <cell r="L6">
            <v>7.6319999999999997</v>
          </cell>
          <cell r="M6">
            <v>305.65499999999997</v>
          </cell>
          <cell r="N6">
            <v>5.0000000000000001E-3</v>
          </cell>
          <cell r="O6">
            <v>0</v>
          </cell>
          <cell r="P6">
            <v>5.0000000000000001E-3</v>
          </cell>
          <cell r="Q6">
            <v>40.908999999999999</v>
          </cell>
          <cell r="R6">
            <v>52.082999999999998</v>
          </cell>
          <cell r="S6">
            <v>20.623000000000001</v>
          </cell>
          <cell r="T6">
            <v>6.1550000000000002</v>
          </cell>
          <cell r="U6">
            <v>316.95400000000001</v>
          </cell>
          <cell r="V6">
            <v>49.305</v>
          </cell>
          <cell r="W6">
            <v>4.2</v>
          </cell>
          <cell r="X6">
            <v>4.4000000000000004</v>
          </cell>
          <cell r="Y6">
            <v>6.7560000000000002</v>
          </cell>
          <cell r="Z6">
            <v>45.238</v>
          </cell>
          <cell r="AA6">
            <v>53.595999999999997</v>
          </cell>
          <cell r="AB6">
            <v>0.72899999999999998</v>
          </cell>
          <cell r="AC6">
            <v>0.24399999999999999</v>
          </cell>
          <cell r="AD6">
            <v>0.24399999999999999</v>
          </cell>
          <cell r="AE6">
            <v>0.61499999999999999</v>
          </cell>
          <cell r="AF6">
            <v>3.734</v>
          </cell>
          <cell r="AG6">
            <v>0</v>
          </cell>
          <cell r="AH6">
            <v>0</v>
          </cell>
          <cell r="AI6">
            <v>2.1150000000000002</v>
          </cell>
          <cell r="AJ6">
            <v>1.5609999999999999</v>
          </cell>
        </row>
        <row r="7">
          <cell r="A7" t="str">
            <v>Anglo-Scottish FPO</v>
          </cell>
          <cell r="B7">
            <v>12.840999999999999</v>
          </cell>
          <cell r="C7">
            <v>22.687000000000001</v>
          </cell>
          <cell r="D7">
            <v>68.061999999999998</v>
          </cell>
          <cell r="E7">
            <v>0.75700000000000001</v>
          </cell>
          <cell r="F7">
            <v>13.52</v>
          </cell>
          <cell r="G7">
            <v>0</v>
          </cell>
          <cell r="H7">
            <v>133.93199999999999</v>
          </cell>
          <cell r="I7">
            <v>334.83100000000002</v>
          </cell>
          <cell r="J7">
            <v>6.2519999999999998</v>
          </cell>
          <cell r="K7">
            <v>5.3890000000000002</v>
          </cell>
          <cell r="L7">
            <v>3.234</v>
          </cell>
          <cell r="M7">
            <v>5.5819999999999999</v>
          </cell>
          <cell r="N7">
            <v>0.30499999999999999</v>
          </cell>
          <cell r="O7">
            <v>0.13</v>
          </cell>
          <cell r="P7">
            <v>0.30499999999999999</v>
          </cell>
          <cell r="Q7">
            <v>8.4659999999999993</v>
          </cell>
          <cell r="R7">
            <v>12.69</v>
          </cell>
          <cell r="S7">
            <v>2.4</v>
          </cell>
          <cell r="T7">
            <v>1.0649999999999999</v>
          </cell>
          <cell r="U7">
            <v>6.0039999999999996</v>
          </cell>
          <cell r="V7">
            <v>8.532</v>
          </cell>
          <cell r="W7">
            <v>6.7480000000000002</v>
          </cell>
          <cell r="X7">
            <v>0.29599999999999999</v>
          </cell>
          <cell r="Y7">
            <v>0.41399999999999998</v>
          </cell>
          <cell r="Z7">
            <v>20.565999999999999</v>
          </cell>
          <cell r="AA7">
            <v>32.634</v>
          </cell>
          <cell r="AB7">
            <v>7.9000000000000001E-2</v>
          </cell>
          <cell r="AC7">
            <v>0.59199999999999997</v>
          </cell>
          <cell r="AD7">
            <v>0.59199999999999997</v>
          </cell>
          <cell r="AE7">
            <v>0.27</v>
          </cell>
          <cell r="AF7">
            <v>2.84</v>
          </cell>
          <cell r="AG7">
            <v>0</v>
          </cell>
          <cell r="AH7">
            <v>0</v>
          </cell>
          <cell r="AI7">
            <v>0.113</v>
          </cell>
          <cell r="AJ7">
            <v>0.12</v>
          </cell>
        </row>
        <row r="8">
          <cell r="A8" t="str">
            <v>ANIFPO</v>
          </cell>
          <cell r="B8">
            <v>9.23</v>
          </cell>
          <cell r="C8">
            <v>8.2420000000000009</v>
          </cell>
          <cell r="D8">
            <v>24.725999999999999</v>
          </cell>
          <cell r="E8">
            <v>18.077999999999999</v>
          </cell>
          <cell r="F8">
            <v>3.1779999999999999</v>
          </cell>
          <cell r="G8">
            <v>4.4999999999999998E-2</v>
          </cell>
          <cell r="H8">
            <v>34.74</v>
          </cell>
          <cell r="I8">
            <v>86.85</v>
          </cell>
          <cell r="J8">
            <v>0</v>
          </cell>
          <cell r="K8">
            <v>0.65500000000000003</v>
          </cell>
          <cell r="L8">
            <v>0.39300000000000002</v>
          </cell>
          <cell r="M8">
            <v>41.198</v>
          </cell>
          <cell r="N8">
            <v>59.15</v>
          </cell>
          <cell r="O8">
            <v>24.103000000000002</v>
          </cell>
          <cell r="P8">
            <v>59.15</v>
          </cell>
          <cell r="Q8">
            <v>8.2520000000000007</v>
          </cell>
          <cell r="R8">
            <v>1.4359999999999999</v>
          </cell>
          <cell r="S8">
            <v>6.1920000000000002</v>
          </cell>
          <cell r="T8">
            <v>1.696</v>
          </cell>
          <cell r="U8">
            <v>62.331000000000003</v>
          </cell>
          <cell r="V8">
            <v>13.584</v>
          </cell>
          <cell r="W8">
            <v>15.58</v>
          </cell>
          <cell r="X8">
            <v>16360.316000000001</v>
          </cell>
          <cell r="Y8">
            <v>100.95699999999999</v>
          </cell>
          <cell r="Z8">
            <v>5.1310000000000002</v>
          </cell>
          <cell r="AA8">
            <v>7.0709999999999997</v>
          </cell>
          <cell r="AB8">
            <v>0.83399999999999996</v>
          </cell>
          <cell r="AC8">
            <v>0</v>
          </cell>
          <cell r="AD8">
            <v>0</v>
          </cell>
          <cell r="AE8">
            <v>8.8889999999999993</v>
          </cell>
          <cell r="AF8">
            <v>1.405</v>
          </cell>
          <cell r="AG8">
            <v>0</v>
          </cell>
          <cell r="AH8">
            <v>0</v>
          </cell>
          <cell r="AI8">
            <v>0.189</v>
          </cell>
          <cell r="AJ8">
            <v>0.06</v>
          </cell>
        </row>
        <row r="9">
          <cell r="A9" t="str">
            <v>Cornish FPO</v>
          </cell>
          <cell r="B9">
            <v>17.693999999999999</v>
          </cell>
          <cell r="C9">
            <v>32.656999999999996</v>
          </cell>
          <cell r="D9">
            <v>97.971000000000004</v>
          </cell>
          <cell r="E9">
            <v>189.43</v>
          </cell>
          <cell r="F9">
            <v>12.532</v>
          </cell>
          <cell r="G9">
            <v>0.98699999999999999</v>
          </cell>
          <cell r="H9">
            <v>143.31399999999999</v>
          </cell>
          <cell r="I9">
            <v>358.28500000000003</v>
          </cell>
          <cell r="J9">
            <v>0.28799999999999998</v>
          </cell>
          <cell r="K9">
            <v>10.930999999999999</v>
          </cell>
          <cell r="L9">
            <v>6.5590000000000002</v>
          </cell>
          <cell r="M9">
            <v>147.524</v>
          </cell>
          <cell r="N9">
            <v>0.39500000000000002</v>
          </cell>
          <cell r="O9">
            <v>0.152</v>
          </cell>
          <cell r="P9">
            <v>0.39500000000000002</v>
          </cell>
          <cell r="Q9">
            <v>15.651999999999999</v>
          </cell>
          <cell r="R9">
            <v>20.100000000000001</v>
          </cell>
          <cell r="S9">
            <v>348.58300000000003</v>
          </cell>
          <cell r="T9">
            <v>2.129</v>
          </cell>
          <cell r="U9">
            <v>275.42899999999997</v>
          </cell>
          <cell r="V9">
            <v>17.055</v>
          </cell>
          <cell r="W9">
            <v>0.11</v>
          </cell>
          <cell r="X9">
            <v>18.181000000000001</v>
          </cell>
          <cell r="Y9">
            <v>4.9029999999999996</v>
          </cell>
          <cell r="Z9">
            <v>35.393999999999998</v>
          </cell>
          <cell r="AA9">
            <v>26.515000000000001</v>
          </cell>
          <cell r="AB9">
            <v>11.218999999999999</v>
          </cell>
          <cell r="AC9">
            <v>0</v>
          </cell>
          <cell r="AD9">
            <v>0</v>
          </cell>
          <cell r="AE9">
            <v>35.83</v>
          </cell>
          <cell r="AF9">
            <v>2.7090000000000001</v>
          </cell>
          <cell r="AG9">
            <v>0.186</v>
          </cell>
          <cell r="AH9">
            <v>9.2999999999999999E-2</v>
          </cell>
          <cell r="AI9">
            <v>1.0840000000000001</v>
          </cell>
          <cell r="AJ9">
            <v>0.55600000000000005</v>
          </cell>
        </row>
        <row r="10">
          <cell r="A10" t="str">
            <v>EEFPO</v>
          </cell>
          <cell r="B10">
            <v>45.771999999999998</v>
          </cell>
          <cell r="C10">
            <v>79.024000000000001</v>
          </cell>
          <cell r="D10">
            <v>237.071</v>
          </cell>
          <cell r="E10">
            <v>89.091999999999999</v>
          </cell>
          <cell r="F10">
            <v>45.634</v>
          </cell>
          <cell r="G10">
            <v>0.123</v>
          </cell>
          <cell r="H10">
            <v>244.905</v>
          </cell>
          <cell r="I10">
            <v>612.26199999999994</v>
          </cell>
          <cell r="J10">
            <v>0</v>
          </cell>
          <cell r="K10">
            <v>12.939</v>
          </cell>
          <cell r="L10">
            <v>7.7629999999999999</v>
          </cell>
          <cell r="M10">
            <v>205.488</v>
          </cell>
          <cell r="N10">
            <v>0.65500000000000003</v>
          </cell>
          <cell r="O10">
            <v>0.23899999999999999</v>
          </cell>
          <cell r="P10">
            <v>0.65500000000000003</v>
          </cell>
          <cell r="Q10">
            <v>60.253</v>
          </cell>
          <cell r="R10">
            <v>36.445999999999998</v>
          </cell>
          <cell r="S10">
            <v>125.614</v>
          </cell>
          <cell r="T10">
            <v>4.5990000000000002</v>
          </cell>
          <cell r="U10">
            <v>223.97</v>
          </cell>
          <cell r="V10">
            <v>36.837000000000003</v>
          </cell>
          <cell r="W10">
            <v>1.2130000000000001</v>
          </cell>
          <cell r="X10">
            <v>282.00200000000001</v>
          </cell>
          <cell r="Y10">
            <v>10.189</v>
          </cell>
          <cell r="Z10">
            <v>32.847999999999999</v>
          </cell>
          <cell r="AA10">
            <v>74.954999999999998</v>
          </cell>
          <cell r="AB10">
            <v>2.2280000000000002</v>
          </cell>
          <cell r="AC10">
            <v>2.1440000000000001</v>
          </cell>
          <cell r="AD10">
            <v>2.1440000000000001</v>
          </cell>
          <cell r="AE10">
            <v>0.03</v>
          </cell>
          <cell r="AF10">
            <v>15.659000000000001</v>
          </cell>
          <cell r="AG10">
            <v>6.9000000000000006E-2</v>
          </cell>
          <cell r="AH10">
            <v>3.5000000000000003E-2</v>
          </cell>
          <cell r="AI10">
            <v>22.920999999999999</v>
          </cell>
          <cell r="AJ10">
            <v>4.5650000000000004</v>
          </cell>
        </row>
        <row r="11">
          <cell r="A11" t="str">
            <v>Fife FPO</v>
          </cell>
          <cell r="B11">
            <v>0.73499999999999999</v>
          </cell>
          <cell r="C11">
            <v>8.3350000000000009</v>
          </cell>
          <cell r="D11">
            <v>25.004999999999999</v>
          </cell>
          <cell r="E11">
            <v>0.57999999999999996</v>
          </cell>
          <cell r="F11">
            <v>1.871</v>
          </cell>
          <cell r="G11">
            <v>0</v>
          </cell>
          <cell r="H11">
            <v>24.042999999999999</v>
          </cell>
          <cell r="I11">
            <v>60.107999999999997</v>
          </cell>
          <cell r="J11">
            <v>0.45</v>
          </cell>
          <cell r="K11">
            <v>1.2210000000000001</v>
          </cell>
          <cell r="L11">
            <v>0.73299999999999998</v>
          </cell>
          <cell r="M11">
            <v>4.1000000000000002E-2</v>
          </cell>
          <cell r="N11">
            <v>0</v>
          </cell>
          <cell r="O11">
            <v>1.88</v>
          </cell>
          <cell r="P11">
            <v>0</v>
          </cell>
          <cell r="Q11">
            <v>0.7</v>
          </cell>
          <cell r="R11">
            <v>1.216</v>
          </cell>
          <cell r="S11">
            <v>0.21</v>
          </cell>
          <cell r="T11">
            <v>0.155</v>
          </cell>
          <cell r="U11">
            <v>0.08</v>
          </cell>
          <cell r="V11">
            <v>1.244</v>
          </cell>
          <cell r="W11">
            <v>0.3</v>
          </cell>
          <cell r="X11">
            <v>0.3</v>
          </cell>
          <cell r="Y11">
            <v>0.217</v>
          </cell>
          <cell r="Z11">
            <v>0.6</v>
          </cell>
          <cell r="AA11">
            <v>1.7370000000000001</v>
          </cell>
          <cell r="AB11">
            <v>2E-3</v>
          </cell>
          <cell r="AC11">
            <v>0</v>
          </cell>
          <cell r="AD11">
            <v>0</v>
          </cell>
          <cell r="AE11">
            <v>0.191</v>
          </cell>
          <cell r="AF11">
            <v>1.1619999999999999</v>
          </cell>
          <cell r="AG11">
            <v>0.32</v>
          </cell>
          <cell r="AH11">
            <v>0.16</v>
          </cell>
          <cell r="AI11">
            <v>0</v>
          </cell>
          <cell r="AJ11">
            <v>2.5000000000000001E-2</v>
          </cell>
        </row>
        <row r="12">
          <cell r="A12" t="str">
            <v>FPO LTD</v>
          </cell>
          <cell r="B12">
            <v>4.0490000000000004</v>
          </cell>
          <cell r="C12">
            <v>1.347</v>
          </cell>
          <cell r="D12">
            <v>4.04</v>
          </cell>
          <cell r="E12">
            <v>1.2230000000000001</v>
          </cell>
          <cell r="F12">
            <v>6.0549999999999997</v>
          </cell>
          <cell r="G12">
            <v>0.161</v>
          </cell>
          <cell r="H12">
            <v>38.204000000000001</v>
          </cell>
          <cell r="I12">
            <v>95.510999999999996</v>
          </cell>
          <cell r="J12">
            <v>14.372</v>
          </cell>
          <cell r="K12">
            <v>2.444</v>
          </cell>
          <cell r="L12">
            <v>1.466</v>
          </cell>
          <cell r="M12">
            <v>0.68600000000000005</v>
          </cell>
          <cell r="N12">
            <v>0.26</v>
          </cell>
          <cell r="O12">
            <v>0.109</v>
          </cell>
          <cell r="P12">
            <v>0.26</v>
          </cell>
          <cell r="Q12">
            <v>3.843</v>
          </cell>
          <cell r="R12">
            <v>0.93200000000000005</v>
          </cell>
          <cell r="S12">
            <v>3.2000000000000001E-2</v>
          </cell>
          <cell r="T12">
            <v>1.2749999999999999</v>
          </cell>
          <cell r="U12">
            <v>14.351000000000001</v>
          </cell>
          <cell r="V12">
            <v>10.211</v>
          </cell>
          <cell r="W12">
            <v>0</v>
          </cell>
          <cell r="X12">
            <v>15.414</v>
          </cell>
          <cell r="Y12">
            <v>0</v>
          </cell>
          <cell r="Z12">
            <v>117.629</v>
          </cell>
          <cell r="AA12">
            <v>280.815</v>
          </cell>
          <cell r="AB12">
            <v>0.186</v>
          </cell>
          <cell r="AC12">
            <v>0.19900000000000001</v>
          </cell>
          <cell r="AD12">
            <v>0.19900000000000001</v>
          </cell>
          <cell r="AE12">
            <v>4.0000000000000001E-3</v>
          </cell>
          <cell r="AF12">
            <v>3.778</v>
          </cell>
          <cell r="AG12">
            <v>0.67500000000000004</v>
          </cell>
          <cell r="AH12">
            <v>0.33700000000000002</v>
          </cell>
          <cell r="AI12">
            <v>1.381</v>
          </cell>
          <cell r="AJ12">
            <v>1.228</v>
          </cell>
        </row>
        <row r="13">
          <cell r="A13" t="str">
            <v>SW Handliners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1750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Interfish</v>
          </cell>
          <cell r="B14">
            <v>0.14699999999999999</v>
          </cell>
          <cell r="C14">
            <v>2.1960000000000002</v>
          </cell>
          <cell r="D14">
            <v>6.5880000000000001</v>
          </cell>
          <cell r="E14">
            <v>15.137</v>
          </cell>
          <cell r="F14">
            <v>0.43099999999999999</v>
          </cell>
          <cell r="G14">
            <v>3.4000000000000002E-2</v>
          </cell>
          <cell r="H14">
            <v>1.411</v>
          </cell>
          <cell r="I14">
            <v>3.528</v>
          </cell>
          <cell r="J14">
            <v>39.843000000000004</v>
          </cell>
          <cell r="K14">
            <v>0.57799999999999996</v>
          </cell>
          <cell r="L14">
            <v>0.34699999999999998</v>
          </cell>
          <cell r="M14">
            <v>6.5590000000000002</v>
          </cell>
          <cell r="N14">
            <v>77.905000000000001</v>
          </cell>
          <cell r="O14">
            <v>22.969000000000001</v>
          </cell>
          <cell r="P14">
            <v>77.905000000000001</v>
          </cell>
          <cell r="Q14">
            <v>0</v>
          </cell>
          <cell r="R14">
            <v>0.48599999999999999</v>
          </cell>
          <cell r="S14">
            <v>1.5069999999999999</v>
          </cell>
          <cell r="T14">
            <v>8.0000000000000002E-3</v>
          </cell>
          <cell r="U14">
            <v>2.2010000000000001</v>
          </cell>
          <cell r="V14">
            <v>6.4000000000000001E-2</v>
          </cell>
          <cell r="W14">
            <v>60.49</v>
          </cell>
          <cell r="X14">
            <v>27522.780999999999</v>
          </cell>
          <cell r="Y14">
            <v>0.57899999999999996</v>
          </cell>
          <cell r="Z14">
            <v>0.59699999999999998</v>
          </cell>
          <cell r="AA14">
            <v>0.83899999999999997</v>
          </cell>
          <cell r="AB14">
            <v>0.39700000000000002</v>
          </cell>
          <cell r="AC14">
            <v>0</v>
          </cell>
          <cell r="AD14">
            <v>0</v>
          </cell>
          <cell r="AE14">
            <v>0</v>
          </cell>
          <cell r="AF14">
            <v>0.251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Non-sector IOM</v>
          </cell>
          <cell r="B15">
            <v>0.26400000000000001</v>
          </cell>
          <cell r="C15">
            <v>0.08</v>
          </cell>
          <cell r="D15">
            <v>0.24</v>
          </cell>
          <cell r="E15">
            <v>2.4649999999999999</v>
          </cell>
          <cell r="F15">
            <v>6.0000000000000001E-3</v>
          </cell>
          <cell r="G15">
            <v>1E-3</v>
          </cell>
          <cell r="H15">
            <v>0.20399999999999999</v>
          </cell>
          <cell r="I15">
            <v>0.50900000000000001</v>
          </cell>
          <cell r="J15">
            <v>0</v>
          </cell>
          <cell r="K15">
            <v>0</v>
          </cell>
          <cell r="L15">
            <v>0</v>
          </cell>
          <cell r="M15">
            <v>0.76700000000000002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0.27400000000000002</v>
          </cell>
          <cell r="T15">
            <v>0</v>
          </cell>
          <cell r="U15">
            <v>0.27500000000000002</v>
          </cell>
          <cell r="V15">
            <v>0</v>
          </cell>
          <cell r="W15">
            <v>0</v>
          </cell>
          <cell r="X15">
            <v>0</v>
          </cell>
          <cell r="Y15">
            <v>4.82</v>
          </cell>
          <cell r="Z15">
            <v>0</v>
          </cell>
          <cell r="AA15">
            <v>0</v>
          </cell>
          <cell r="AB15">
            <v>0.14299999999999999</v>
          </cell>
          <cell r="AC15">
            <v>0</v>
          </cell>
          <cell r="AD15">
            <v>0</v>
          </cell>
          <cell r="AE15">
            <v>0</v>
          </cell>
          <cell r="AF15">
            <v>1.4999999999999999E-2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Klondyke</v>
          </cell>
          <cell r="B16">
            <v>0.14000000000000001</v>
          </cell>
          <cell r="C16">
            <v>0</v>
          </cell>
          <cell r="D16">
            <v>0</v>
          </cell>
          <cell r="E16">
            <v>7.0000000000000007E-2</v>
          </cell>
          <cell r="F16">
            <v>6.5000000000000002E-2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29.77</v>
          </cell>
          <cell r="O16">
            <v>3.7749999999999999</v>
          </cell>
          <cell r="P16">
            <v>29.77</v>
          </cell>
          <cell r="Q16">
            <v>0</v>
          </cell>
          <cell r="R16">
            <v>0</v>
          </cell>
          <cell r="S16">
            <v>0</v>
          </cell>
          <cell r="T16">
            <v>0.05</v>
          </cell>
          <cell r="U16">
            <v>0.08</v>
          </cell>
          <cell r="V16">
            <v>0.4</v>
          </cell>
          <cell r="W16">
            <v>32.46</v>
          </cell>
          <cell r="X16">
            <v>25481.8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0.04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Lowestoft FPO</v>
          </cell>
          <cell r="B17">
            <v>0.10299999999999999</v>
          </cell>
          <cell r="C17">
            <v>4.7130000000000001</v>
          </cell>
          <cell r="D17">
            <v>14.138</v>
          </cell>
          <cell r="E17">
            <v>0</v>
          </cell>
          <cell r="F17">
            <v>1.5840000000000001</v>
          </cell>
          <cell r="G17">
            <v>0</v>
          </cell>
          <cell r="H17">
            <v>4.681</v>
          </cell>
          <cell r="I17">
            <v>11.702999999999999</v>
          </cell>
          <cell r="J17">
            <v>0</v>
          </cell>
          <cell r="K17">
            <v>3.3330000000000002</v>
          </cell>
          <cell r="L17">
            <v>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8.4000000000000005E-2</v>
          </cell>
          <cell r="R17">
            <v>1.728</v>
          </cell>
          <cell r="S17">
            <v>0</v>
          </cell>
          <cell r="T17">
            <v>6.6000000000000003E-2</v>
          </cell>
          <cell r="U17">
            <v>0</v>
          </cell>
          <cell r="V17">
            <v>0.52600000000000002</v>
          </cell>
          <cell r="W17">
            <v>0</v>
          </cell>
          <cell r="X17">
            <v>0</v>
          </cell>
          <cell r="Y17">
            <v>0</v>
          </cell>
          <cell r="Z17">
            <v>0.26300000000000001</v>
          </cell>
          <cell r="AA17">
            <v>0.86099999999999999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1.887</v>
          </cell>
          <cell r="AG17">
            <v>0</v>
          </cell>
          <cell r="AH17">
            <v>0</v>
          </cell>
          <cell r="AI17">
            <v>0</v>
          </cell>
          <cell r="AJ17">
            <v>1.7999999999999999E-2</v>
          </cell>
        </row>
        <row r="18">
          <cell r="A18" t="str">
            <v>Lunar FPO</v>
          </cell>
          <cell r="B18">
            <v>5</v>
          </cell>
          <cell r="C18">
            <v>24.1</v>
          </cell>
          <cell r="D18">
            <v>72.3</v>
          </cell>
          <cell r="E18">
            <v>1.02</v>
          </cell>
          <cell r="F18">
            <v>10.42</v>
          </cell>
          <cell r="G18">
            <v>5.0000000000000001E-3</v>
          </cell>
          <cell r="H18">
            <v>166.45</v>
          </cell>
          <cell r="I18">
            <v>416.125</v>
          </cell>
          <cell r="J18">
            <v>0</v>
          </cell>
          <cell r="K18">
            <v>3.47</v>
          </cell>
          <cell r="L18">
            <v>2.0819999999999999</v>
          </cell>
          <cell r="M18">
            <v>8.3629999999999995</v>
          </cell>
          <cell r="N18">
            <v>3.98</v>
          </cell>
          <cell r="O18">
            <v>2.4700000000000002</v>
          </cell>
          <cell r="P18">
            <v>3.98</v>
          </cell>
          <cell r="Q18">
            <v>10.725</v>
          </cell>
          <cell r="R18">
            <v>22.06</v>
          </cell>
          <cell r="S18">
            <v>0.91</v>
          </cell>
          <cell r="T18">
            <v>1.5549999999999999</v>
          </cell>
          <cell r="U18">
            <v>23.16</v>
          </cell>
          <cell r="V18">
            <v>12.46</v>
          </cell>
          <cell r="W18">
            <v>16.62</v>
          </cell>
          <cell r="X18">
            <v>25076.3</v>
          </cell>
          <cell r="Y18">
            <v>0.27300000000000002</v>
          </cell>
          <cell r="Z18">
            <v>22.92</v>
          </cell>
          <cell r="AA18">
            <v>28.305</v>
          </cell>
          <cell r="AB18">
            <v>2E-3</v>
          </cell>
          <cell r="AC18">
            <v>0</v>
          </cell>
          <cell r="AD18">
            <v>0</v>
          </cell>
          <cell r="AE18">
            <v>0</v>
          </cell>
          <cell r="AF18">
            <v>2.08</v>
          </cell>
          <cell r="AG18">
            <v>0</v>
          </cell>
          <cell r="AH18">
            <v>0</v>
          </cell>
          <cell r="AI18">
            <v>2.08</v>
          </cell>
          <cell r="AJ18">
            <v>0.42499999999999999</v>
          </cell>
        </row>
        <row r="19">
          <cell r="A19" t="str">
            <v>Mourne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NESFO</v>
          </cell>
          <cell r="B20">
            <v>13.06</v>
          </cell>
          <cell r="C20">
            <v>63.17</v>
          </cell>
          <cell r="D20">
            <v>189.51</v>
          </cell>
          <cell r="E20">
            <v>1.31</v>
          </cell>
          <cell r="F20">
            <v>25.905000000000001</v>
          </cell>
          <cell r="G20">
            <v>1.4999999999999999E-2</v>
          </cell>
          <cell r="H20">
            <v>301.04000000000002</v>
          </cell>
          <cell r="I20">
            <v>752.6</v>
          </cell>
          <cell r="J20">
            <v>0</v>
          </cell>
          <cell r="K20">
            <v>13.76</v>
          </cell>
          <cell r="L20">
            <v>8.2560000000000002</v>
          </cell>
          <cell r="M20">
            <v>7.6559999999999997</v>
          </cell>
          <cell r="N20">
            <v>0</v>
          </cell>
          <cell r="O20">
            <v>0</v>
          </cell>
          <cell r="P20">
            <v>0</v>
          </cell>
          <cell r="Q20">
            <v>16.875</v>
          </cell>
          <cell r="R20">
            <v>47.9</v>
          </cell>
          <cell r="S20">
            <v>0.80500000000000005</v>
          </cell>
          <cell r="T20">
            <v>6.0270000000000001</v>
          </cell>
          <cell r="U20">
            <v>20.28</v>
          </cell>
          <cell r="V20">
            <v>48.28</v>
          </cell>
          <cell r="W20">
            <v>1.56</v>
          </cell>
          <cell r="X20">
            <v>0</v>
          </cell>
          <cell r="Y20">
            <v>3.7269999999999999</v>
          </cell>
          <cell r="Z20">
            <v>48.06</v>
          </cell>
          <cell r="AA20">
            <v>80.745000000000005</v>
          </cell>
          <cell r="AB20">
            <v>3.7999999999999999E-2</v>
          </cell>
          <cell r="AC20">
            <v>0</v>
          </cell>
          <cell r="AD20">
            <v>0</v>
          </cell>
          <cell r="AE20">
            <v>1.855</v>
          </cell>
          <cell r="AF20">
            <v>4.1500000000000004</v>
          </cell>
          <cell r="AG20">
            <v>0</v>
          </cell>
          <cell r="AH20">
            <v>0</v>
          </cell>
          <cell r="AI20">
            <v>0.24</v>
          </cell>
          <cell r="AJ20">
            <v>1.825</v>
          </cell>
        </row>
        <row r="21">
          <cell r="A21" t="str">
            <v>NIFPO</v>
          </cell>
          <cell r="B21">
            <v>10.025</v>
          </cell>
          <cell r="C21">
            <v>10.916</v>
          </cell>
          <cell r="D21">
            <v>32.747999999999998</v>
          </cell>
          <cell r="E21">
            <v>27.082000000000001</v>
          </cell>
          <cell r="F21">
            <v>2.6480000000000001</v>
          </cell>
          <cell r="G21">
            <v>0.109</v>
          </cell>
          <cell r="H21">
            <v>16.838000000000001</v>
          </cell>
          <cell r="I21">
            <v>42.094000000000001</v>
          </cell>
          <cell r="J21">
            <v>1.6</v>
          </cell>
          <cell r="K21">
            <v>0.76300000000000001</v>
          </cell>
          <cell r="L21">
            <v>0.45800000000000002</v>
          </cell>
          <cell r="M21">
            <v>87.26</v>
          </cell>
          <cell r="N21">
            <v>11.275</v>
          </cell>
          <cell r="O21">
            <v>0.98199999999999998</v>
          </cell>
          <cell r="P21">
            <v>11.275</v>
          </cell>
          <cell r="Q21">
            <v>7.5510000000000002</v>
          </cell>
          <cell r="R21">
            <v>6.5949999999999998</v>
          </cell>
          <cell r="S21">
            <v>5.15</v>
          </cell>
          <cell r="T21">
            <v>0.72599999999999998</v>
          </cell>
          <cell r="U21">
            <v>30.795000000000002</v>
          </cell>
          <cell r="V21">
            <v>5.8129999999999997</v>
          </cell>
          <cell r="W21">
            <v>28.82</v>
          </cell>
          <cell r="X21">
            <v>1154.0840000000001</v>
          </cell>
          <cell r="Y21">
            <v>308.21699999999998</v>
          </cell>
          <cell r="Z21">
            <v>16.478999999999999</v>
          </cell>
          <cell r="AA21">
            <v>6.46</v>
          </cell>
          <cell r="AB21">
            <v>3.39</v>
          </cell>
          <cell r="AC21">
            <v>0</v>
          </cell>
          <cell r="AD21">
            <v>0</v>
          </cell>
          <cell r="AE21">
            <v>4.516</v>
          </cell>
          <cell r="AF21">
            <v>1.26</v>
          </cell>
          <cell r="AG21">
            <v>0</v>
          </cell>
          <cell r="AH21">
            <v>0</v>
          </cell>
          <cell r="AI21">
            <v>0.93100000000000005</v>
          </cell>
          <cell r="AJ21">
            <v>8.5000000000000006E-2</v>
          </cell>
        </row>
        <row r="22">
          <cell r="A22" t="str">
            <v>Non-sector England</v>
          </cell>
          <cell r="B22">
            <v>1.958</v>
          </cell>
          <cell r="C22">
            <v>0.84599999999999997</v>
          </cell>
          <cell r="D22">
            <v>2.5390000000000001</v>
          </cell>
          <cell r="E22">
            <v>16.084</v>
          </cell>
          <cell r="F22">
            <v>2.0579999999999998</v>
          </cell>
          <cell r="G22">
            <v>1.4999999999999999E-2</v>
          </cell>
          <cell r="H22">
            <v>8.5000000000000006E-2</v>
          </cell>
          <cell r="I22">
            <v>0.21299999999999999</v>
          </cell>
          <cell r="J22">
            <v>50.465000000000003</v>
          </cell>
          <cell r="K22">
            <v>0</v>
          </cell>
          <cell r="L22">
            <v>0</v>
          </cell>
          <cell r="M22">
            <v>0.79700000000000004</v>
          </cell>
          <cell r="N22">
            <v>0.02</v>
          </cell>
          <cell r="O22">
            <v>17.841000000000001</v>
          </cell>
          <cell r="P22">
            <v>0.02</v>
          </cell>
          <cell r="Q22">
            <v>0.77500000000000002</v>
          </cell>
          <cell r="R22">
            <v>0</v>
          </cell>
          <cell r="S22">
            <v>34.04</v>
          </cell>
          <cell r="T22">
            <v>0.13</v>
          </cell>
          <cell r="U22">
            <v>12.753</v>
          </cell>
          <cell r="V22">
            <v>1.0449999999999999</v>
          </cell>
          <cell r="W22">
            <v>2.2010000000000001</v>
          </cell>
          <cell r="X22">
            <v>351.99700000000001</v>
          </cell>
          <cell r="Y22">
            <v>0.97099999999999997</v>
          </cell>
          <cell r="Z22">
            <v>7.5460000000000003</v>
          </cell>
          <cell r="AA22">
            <v>4.8000000000000001E-2</v>
          </cell>
          <cell r="AB22">
            <v>1.371</v>
          </cell>
          <cell r="AC22">
            <v>0</v>
          </cell>
          <cell r="AD22">
            <v>0</v>
          </cell>
          <cell r="AE22">
            <v>6.0350000000000001</v>
          </cell>
          <cell r="AF22">
            <v>1.7410000000000001</v>
          </cell>
          <cell r="AG22">
            <v>1.7370000000000001</v>
          </cell>
          <cell r="AH22">
            <v>0.86899999999999999</v>
          </cell>
          <cell r="AI22">
            <v>0</v>
          </cell>
          <cell r="AJ22">
            <v>8.9999999999999993E-3</v>
          </cell>
        </row>
        <row r="23">
          <cell r="A23" t="str">
            <v>Non-sector N Ireland</v>
          </cell>
          <cell r="B23">
            <v>0.04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2E-3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Non-sector Scotland</v>
          </cell>
          <cell r="B24">
            <v>1.6</v>
          </cell>
          <cell r="C24">
            <v>0.9</v>
          </cell>
          <cell r="D24">
            <v>2.7</v>
          </cell>
          <cell r="E24">
            <v>1.87</v>
          </cell>
          <cell r="F24">
            <v>7.4999999999999997E-2</v>
          </cell>
          <cell r="G24">
            <v>0</v>
          </cell>
          <cell r="H24">
            <v>0.02</v>
          </cell>
          <cell r="I24">
            <v>0.05</v>
          </cell>
          <cell r="J24">
            <v>0</v>
          </cell>
          <cell r="K24">
            <v>2.61</v>
          </cell>
          <cell r="L24">
            <v>1.5660000000000001</v>
          </cell>
          <cell r="M24">
            <v>4.3239999999999998</v>
          </cell>
          <cell r="N24">
            <v>0</v>
          </cell>
          <cell r="O24">
            <v>0</v>
          </cell>
          <cell r="P24">
            <v>0</v>
          </cell>
          <cell r="Q24">
            <v>3.3</v>
          </cell>
          <cell r="R24">
            <v>0</v>
          </cell>
          <cell r="S24">
            <v>0.28000000000000003</v>
          </cell>
          <cell r="T24">
            <v>5.1999999999999998E-2</v>
          </cell>
          <cell r="U24">
            <v>9</v>
          </cell>
          <cell r="V24">
            <v>0.42</v>
          </cell>
          <cell r="W24">
            <v>60</v>
          </cell>
          <cell r="X24">
            <v>100</v>
          </cell>
          <cell r="Y24">
            <v>1.657</v>
          </cell>
          <cell r="Z24">
            <v>0.03</v>
          </cell>
          <cell r="AA24">
            <v>0.67500000000000004</v>
          </cell>
          <cell r="AB24">
            <v>2.1999999999999999E-2</v>
          </cell>
          <cell r="AC24">
            <v>0</v>
          </cell>
          <cell r="AD24">
            <v>0</v>
          </cell>
          <cell r="AE24">
            <v>0.26500000000000001</v>
          </cell>
          <cell r="AF24">
            <v>0.01</v>
          </cell>
          <cell r="AG24">
            <v>0.02</v>
          </cell>
          <cell r="AH24">
            <v>0.01</v>
          </cell>
          <cell r="AI24">
            <v>0</v>
          </cell>
          <cell r="AJ24">
            <v>0</v>
          </cell>
        </row>
        <row r="25">
          <cell r="A25" t="str">
            <v>Non-sector Wales</v>
          </cell>
          <cell r="B25">
            <v>0</v>
          </cell>
          <cell r="C25">
            <v>1.0999999999999999E-2</v>
          </cell>
          <cell r="D25">
            <v>3.2000000000000001E-2</v>
          </cell>
          <cell r="E25">
            <v>2.1999999999999999E-2</v>
          </cell>
          <cell r="F25">
            <v>4.9000000000000002E-2</v>
          </cell>
          <cell r="G25">
            <v>1E-3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0.317</v>
          </cell>
          <cell r="V25">
            <v>0</v>
          </cell>
          <cell r="W25">
            <v>0</v>
          </cell>
          <cell r="X25">
            <v>0</v>
          </cell>
          <cell r="Y25">
            <v>1.8819999999999999</v>
          </cell>
          <cell r="Z25">
            <v>0</v>
          </cell>
          <cell r="AA25">
            <v>0</v>
          </cell>
          <cell r="AB25">
            <v>0.193</v>
          </cell>
          <cell r="AC25">
            <v>0</v>
          </cell>
          <cell r="AD25">
            <v>0</v>
          </cell>
          <cell r="AE25">
            <v>6.5000000000000002E-2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NAFPO</v>
          </cell>
          <cell r="B26">
            <v>8.7999999999999995E-2</v>
          </cell>
          <cell r="C26">
            <v>2.282</v>
          </cell>
          <cell r="D26">
            <v>6.8449999999999998</v>
          </cell>
          <cell r="E26">
            <v>0</v>
          </cell>
          <cell r="F26">
            <v>0.58499999999999996</v>
          </cell>
          <cell r="G26">
            <v>0</v>
          </cell>
          <cell r="H26">
            <v>1.4079999999999999</v>
          </cell>
          <cell r="I26">
            <v>3.5190000000000001</v>
          </cell>
          <cell r="J26">
            <v>1883.9380000000001</v>
          </cell>
          <cell r="K26">
            <v>0.622</v>
          </cell>
          <cell r="L26">
            <v>0.373</v>
          </cell>
          <cell r="M26">
            <v>0</v>
          </cell>
          <cell r="N26">
            <v>99.477000000000004</v>
          </cell>
          <cell r="O26">
            <v>47.06</v>
          </cell>
          <cell r="P26">
            <v>99.477000000000004</v>
          </cell>
          <cell r="Q26">
            <v>5.6000000000000001E-2</v>
          </cell>
          <cell r="R26">
            <v>0.23300000000000001</v>
          </cell>
          <cell r="S26">
            <v>0</v>
          </cell>
          <cell r="T26">
            <v>0.01</v>
          </cell>
          <cell r="U26">
            <v>0.32100000000000001</v>
          </cell>
          <cell r="V26">
            <v>0.08</v>
          </cell>
          <cell r="W26">
            <v>88.57</v>
          </cell>
          <cell r="X26">
            <v>23771.955000000002</v>
          </cell>
          <cell r="Y26">
            <v>0</v>
          </cell>
          <cell r="Z26">
            <v>0.26300000000000001</v>
          </cell>
          <cell r="AA26">
            <v>0.51800000000000002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0.38900000000000001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North Sea FPO</v>
          </cell>
          <cell r="B27">
            <v>0.82699999999999996</v>
          </cell>
          <cell r="C27">
            <v>8.2840000000000007</v>
          </cell>
          <cell r="D27">
            <v>24.852</v>
          </cell>
          <cell r="E27">
            <v>0.61899999999999999</v>
          </cell>
          <cell r="F27">
            <v>6.9340000000000002</v>
          </cell>
          <cell r="G27">
            <v>6.0000000000000001E-3</v>
          </cell>
          <cell r="H27">
            <v>9.2309999999999999</v>
          </cell>
          <cell r="I27">
            <v>23.077000000000002</v>
          </cell>
          <cell r="J27">
            <v>0.36</v>
          </cell>
          <cell r="K27">
            <v>4.7960000000000003</v>
          </cell>
          <cell r="L27">
            <v>2.8780000000000001</v>
          </cell>
          <cell r="M27">
            <v>5.3999999999999999E-2</v>
          </cell>
          <cell r="N27">
            <v>5.0000000000000001E-3</v>
          </cell>
          <cell r="O27">
            <v>0.16200000000000001</v>
          </cell>
          <cell r="P27">
            <v>5.0000000000000001E-3</v>
          </cell>
          <cell r="Q27">
            <v>1.2250000000000001</v>
          </cell>
          <cell r="R27">
            <v>1.6439999999999999</v>
          </cell>
          <cell r="S27">
            <v>0</v>
          </cell>
          <cell r="T27">
            <v>0.126</v>
          </cell>
          <cell r="U27">
            <v>0.59599999999999997</v>
          </cell>
          <cell r="V27">
            <v>1.01</v>
          </cell>
          <cell r="W27">
            <v>0.33500000000000002</v>
          </cell>
          <cell r="X27">
            <v>0</v>
          </cell>
          <cell r="Y27">
            <v>0</v>
          </cell>
          <cell r="Z27">
            <v>0.56799999999999995</v>
          </cell>
          <cell r="AA27">
            <v>1.7</v>
          </cell>
          <cell r="AB27">
            <v>3.2000000000000001E-2</v>
          </cell>
          <cell r="AC27">
            <v>0</v>
          </cell>
          <cell r="AD27">
            <v>0</v>
          </cell>
          <cell r="AE27">
            <v>2.4369999999999998</v>
          </cell>
          <cell r="AF27">
            <v>10.000999999999999</v>
          </cell>
          <cell r="AG27">
            <v>0.56399999999999995</v>
          </cell>
          <cell r="AH27">
            <v>0.28199999999999997</v>
          </cell>
          <cell r="AI27">
            <v>0</v>
          </cell>
          <cell r="AJ27">
            <v>8.9999999999999993E-3</v>
          </cell>
        </row>
        <row r="28">
          <cell r="A28" t="str">
            <v>Northern PO</v>
          </cell>
          <cell r="B28">
            <v>10.82</v>
          </cell>
          <cell r="C28">
            <v>25.93</v>
          </cell>
          <cell r="D28">
            <v>77.790000000000006</v>
          </cell>
          <cell r="E28">
            <v>53</v>
          </cell>
          <cell r="F28">
            <v>2.15</v>
          </cell>
          <cell r="G28">
            <v>5.5E-2</v>
          </cell>
          <cell r="H28">
            <v>32.61</v>
          </cell>
          <cell r="I28">
            <v>81.525000000000006</v>
          </cell>
          <cell r="J28">
            <v>0</v>
          </cell>
          <cell r="K28">
            <v>7.14</v>
          </cell>
          <cell r="L28">
            <v>4.2839999999999998</v>
          </cell>
          <cell r="M28">
            <v>225.767</v>
          </cell>
          <cell r="N28">
            <v>0.08</v>
          </cell>
          <cell r="O28">
            <v>5.0000000000000001E-3</v>
          </cell>
          <cell r="P28">
            <v>0.08</v>
          </cell>
          <cell r="Q28">
            <v>11.35</v>
          </cell>
          <cell r="R28">
            <v>1.54</v>
          </cell>
          <cell r="S28">
            <v>44.975000000000001</v>
          </cell>
          <cell r="T28">
            <v>2.21</v>
          </cell>
          <cell r="U28">
            <v>400.68</v>
          </cell>
          <cell r="V28">
            <v>17.7</v>
          </cell>
          <cell r="W28">
            <v>0.06</v>
          </cell>
          <cell r="X28">
            <v>2.2000000000000002</v>
          </cell>
          <cell r="Y28">
            <v>2.3420000000000001</v>
          </cell>
          <cell r="Z28">
            <v>5.61</v>
          </cell>
          <cell r="AA28">
            <v>5.28</v>
          </cell>
          <cell r="AB28">
            <v>0.74199999999999999</v>
          </cell>
          <cell r="AC28">
            <v>0.13</v>
          </cell>
          <cell r="AD28">
            <v>0.13</v>
          </cell>
          <cell r="AE28">
            <v>4.45</v>
          </cell>
          <cell r="AF28">
            <v>0.83</v>
          </cell>
          <cell r="AG28">
            <v>0</v>
          </cell>
          <cell r="AH28">
            <v>0</v>
          </cell>
          <cell r="AI28">
            <v>9.2899999999999991</v>
          </cell>
          <cell r="AJ28">
            <v>0.55000000000000004</v>
          </cell>
        </row>
        <row r="29">
          <cell r="A29" t="str">
            <v>Orkney PO</v>
          </cell>
          <cell r="B29">
            <v>13.44</v>
          </cell>
          <cell r="C29">
            <v>14.03</v>
          </cell>
          <cell r="D29">
            <v>42.09</v>
          </cell>
          <cell r="E29">
            <v>0.27</v>
          </cell>
          <cell r="F29">
            <v>4.6399999999999997</v>
          </cell>
          <cell r="G29">
            <v>0</v>
          </cell>
          <cell r="H29">
            <v>79.959999999999994</v>
          </cell>
          <cell r="I29">
            <v>199.9</v>
          </cell>
          <cell r="J29">
            <v>0</v>
          </cell>
          <cell r="K29">
            <v>2.15</v>
          </cell>
          <cell r="L29">
            <v>1.29</v>
          </cell>
          <cell r="M29">
            <v>4.718</v>
          </cell>
          <cell r="N29">
            <v>0</v>
          </cell>
          <cell r="O29">
            <v>0</v>
          </cell>
          <cell r="P29">
            <v>0</v>
          </cell>
          <cell r="Q29">
            <v>13.775</v>
          </cell>
          <cell r="R29">
            <v>7.8</v>
          </cell>
          <cell r="S29">
            <v>7.0000000000000007E-2</v>
          </cell>
          <cell r="T29">
            <v>0.54700000000000004</v>
          </cell>
          <cell r="U29">
            <v>23.44</v>
          </cell>
          <cell r="V29">
            <v>4.38</v>
          </cell>
          <cell r="W29">
            <v>0.78</v>
          </cell>
          <cell r="X29">
            <v>0.1</v>
          </cell>
          <cell r="Y29">
            <v>0</v>
          </cell>
          <cell r="Z29">
            <v>31.59</v>
          </cell>
          <cell r="AA29">
            <v>16.41</v>
          </cell>
          <cell r="AB29">
            <v>0</v>
          </cell>
          <cell r="AC29">
            <v>0.04</v>
          </cell>
          <cell r="AD29">
            <v>0.04</v>
          </cell>
          <cell r="AE29">
            <v>0.38500000000000001</v>
          </cell>
          <cell r="AF29">
            <v>1.65</v>
          </cell>
          <cell r="AG29">
            <v>0</v>
          </cell>
          <cell r="AH29">
            <v>0</v>
          </cell>
          <cell r="AI29">
            <v>1.64</v>
          </cell>
          <cell r="AJ29">
            <v>0.22500000000000001</v>
          </cell>
        </row>
        <row r="30">
          <cell r="A30" t="str">
            <v>SFO</v>
          </cell>
          <cell r="B30">
            <v>227.92</v>
          </cell>
          <cell r="C30">
            <v>360.63</v>
          </cell>
          <cell r="D30">
            <v>1081.8900000000001</v>
          </cell>
          <cell r="E30">
            <v>11.11</v>
          </cell>
          <cell r="F30">
            <v>53.784999999999997</v>
          </cell>
          <cell r="G30">
            <v>0.05</v>
          </cell>
          <cell r="H30">
            <v>679.28</v>
          </cell>
          <cell r="I30">
            <v>1698.2</v>
          </cell>
          <cell r="J30">
            <v>4.5999999999999996</v>
          </cell>
          <cell r="K30">
            <v>25.11</v>
          </cell>
          <cell r="L30">
            <v>15.066000000000001</v>
          </cell>
          <cell r="M30">
            <v>129.34399999999999</v>
          </cell>
          <cell r="N30">
            <v>17.254999999999999</v>
          </cell>
          <cell r="O30">
            <v>14.66</v>
          </cell>
          <cell r="P30">
            <v>17.254999999999999</v>
          </cell>
          <cell r="Q30">
            <v>240.625</v>
          </cell>
          <cell r="R30">
            <v>199.66</v>
          </cell>
          <cell r="S30">
            <v>11.234999999999999</v>
          </cell>
          <cell r="T30">
            <v>27.617999999999999</v>
          </cell>
          <cell r="U30">
            <v>711.36</v>
          </cell>
          <cell r="V30">
            <v>221.24</v>
          </cell>
          <cell r="W30">
            <v>35.700000000000003</v>
          </cell>
          <cell r="X30">
            <v>50026.2</v>
          </cell>
          <cell r="Y30">
            <v>15.9</v>
          </cell>
          <cell r="Z30">
            <v>192.99</v>
          </cell>
          <cell r="AA30">
            <v>163.69499999999999</v>
          </cell>
          <cell r="AB30">
            <v>0.44</v>
          </cell>
          <cell r="AC30">
            <v>6.65</v>
          </cell>
          <cell r="AD30">
            <v>6.65</v>
          </cell>
          <cell r="AE30">
            <v>13.712</v>
          </cell>
          <cell r="AF30">
            <v>20.22</v>
          </cell>
          <cell r="AG30">
            <v>0</v>
          </cell>
          <cell r="AH30">
            <v>0</v>
          </cell>
          <cell r="AI30">
            <v>71.97</v>
          </cell>
          <cell r="AJ30">
            <v>8.9749999999999996</v>
          </cell>
        </row>
        <row r="31">
          <cell r="A31" t="str">
            <v>Shetland FPO</v>
          </cell>
          <cell r="B31">
            <v>39.5</v>
          </cell>
          <cell r="C31">
            <v>239.92</v>
          </cell>
          <cell r="D31">
            <v>719.76</v>
          </cell>
          <cell r="E31">
            <v>3.62</v>
          </cell>
          <cell r="F31">
            <v>51.615000000000002</v>
          </cell>
          <cell r="G31">
            <v>4.4999999999999998E-2</v>
          </cell>
          <cell r="H31">
            <v>497.85</v>
          </cell>
          <cell r="I31">
            <v>1244.625</v>
          </cell>
          <cell r="J31">
            <v>0.05</v>
          </cell>
          <cell r="K31">
            <v>21.43</v>
          </cell>
          <cell r="L31">
            <v>12.858000000000001</v>
          </cell>
          <cell r="M31">
            <v>16.114000000000001</v>
          </cell>
          <cell r="N31">
            <v>28.78</v>
          </cell>
          <cell r="O31">
            <v>11.91</v>
          </cell>
          <cell r="P31">
            <v>28.78</v>
          </cell>
          <cell r="Q31">
            <v>29.05</v>
          </cell>
          <cell r="R31">
            <v>80.900000000000006</v>
          </cell>
          <cell r="S31">
            <v>4.13</v>
          </cell>
          <cell r="T31">
            <v>16.652999999999999</v>
          </cell>
          <cell r="U31">
            <v>57.6</v>
          </cell>
          <cell r="V31">
            <v>133.4</v>
          </cell>
          <cell r="W31">
            <v>16.8</v>
          </cell>
          <cell r="X31">
            <v>47208.6</v>
          </cell>
          <cell r="Y31">
            <v>3.6989999999999998</v>
          </cell>
          <cell r="Z31">
            <v>90.75</v>
          </cell>
          <cell r="AA31">
            <v>152.72999999999999</v>
          </cell>
          <cell r="AB31">
            <v>0.26200000000000001</v>
          </cell>
          <cell r="AC31">
            <v>1.2</v>
          </cell>
          <cell r="AD31">
            <v>1.2</v>
          </cell>
          <cell r="AE31">
            <v>8.5000000000000006E-2</v>
          </cell>
          <cell r="AF31">
            <v>21.33</v>
          </cell>
          <cell r="AG31">
            <v>0</v>
          </cell>
          <cell r="AH31">
            <v>0</v>
          </cell>
          <cell r="AI31">
            <v>4.04</v>
          </cell>
          <cell r="AJ31">
            <v>4.9249999999999998</v>
          </cell>
        </row>
        <row r="32">
          <cell r="A32" t="str">
            <v>South Western FPO</v>
          </cell>
          <cell r="B32">
            <v>4.3499999999999996</v>
          </cell>
          <cell r="C32">
            <v>13.516999999999999</v>
          </cell>
          <cell r="D32">
            <v>40.549999999999997</v>
          </cell>
          <cell r="E32">
            <v>30.116</v>
          </cell>
          <cell r="F32">
            <v>2.25</v>
          </cell>
          <cell r="G32">
            <v>3.3000000000000002E-2</v>
          </cell>
          <cell r="H32">
            <v>8.1150000000000002</v>
          </cell>
          <cell r="I32">
            <v>20.288</v>
          </cell>
          <cell r="J32">
            <v>3.4489999999999998</v>
          </cell>
          <cell r="K32">
            <v>0.95199999999999996</v>
          </cell>
          <cell r="L32">
            <v>0.57099999999999995</v>
          </cell>
          <cell r="M32">
            <v>25.631</v>
          </cell>
          <cell r="N32">
            <v>0.26</v>
          </cell>
          <cell r="O32">
            <v>0.109</v>
          </cell>
          <cell r="P32">
            <v>0.26</v>
          </cell>
          <cell r="Q32">
            <v>10.856</v>
          </cell>
          <cell r="R32">
            <v>1.202</v>
          </cell>
          <cell r="S32">
            <v>24.292999999999999</v>
          </cell>
          <cell r="T32">
            <v>0.01</v>
          </cell>
          <cell r="U32">
            <v>3.1640000000000001</v>
          </cell>
          <cell r="V32">
            <v>0.08</v>
          </cell>
          <cell r="W32">
            <v>0.27500000000000002</v>
          </cell>
          <cell r="X32">
            <v>9.6829999999999998</v>
          </cell>
          <cell r="Y32">
            <v>1.248</v>
          </cell>
          <cell r="Z32">
            <v>2.879</v>
          </cell>
          <cell r="AA32">
            <v>1.3520000000000001</v>
          </cell>
          <cell r="AB32">
            <v>0.82099999999999995</v>
          </cell>
          <cell r="AC32">
            <v>0</v>
          </cell>
          <cell r="AD32">
            <v>0</v>
          </cell>
          <cell r="AE32">
            <v>14.935</v>
          </cell>
          <cell r="AF32">
            <v>2.7570000000000001</v>
          </cell>
          <cell r="AG32">
            <v>4.0659999999999998</v>
          </cell>
          <cell r="AH32">
            <v>2.0329999999999999</v>
          </cell>
          <cell r="AI32">
            <v>0</v>
          </cell>
          <cell r="AJ32">
            <v>0</v>
          </cell>
        </row>
        <row r="33">
          <cell r="A33" t="str">
            <v>W Scotland FPO</v>
          </cell>
          <cell r="B33">
            <v>6.6689999999999996</v>
          </cell>
          <cell r="C33">
            <v>7.4080000000000004</v>
          </cell>
          <cell r="D33">
            <v>22.225000000000001</v>
          </cell>
          <cell r="E33">
            <v>0.2</v>
          </cell>
          <cell r="F33">
            <v>3.2429999999999999</v>
          </cell>
          <cell r="G33">
            <v>0</v>
          </cell>
          <cell r="H33">
            <v>40.506</v>
          </cell>
          <cell r="I33">
            <v>101.264</v>
          </cell>
          <cell r="J33">
            <v>0.45</v>
          </cell>
          <cell r="K33">
            <v>0.46</v>
          </cell>
          <cell r="L33">
            <v>0.27600000000000002</v>
          </cell>
          <cell r="M33">
            <v>5.7380000000000004</v>
          </cell>
          <cell r="N33">
            <v>5.0000000000000001E-3</v>
          </cell>
          <cell r="O33">
            <v>0</v>
          </cell>
          <cell r="P33">
            <v>5.0000000000000001E-3</v>
          </cell>
          <cell r="Q33">
            <v>2.65</v>
          </cell>
          <cell r="R33">
            <v>0.98</v>
          </cell>
          <cell r="S33">
            <v>0.245</v>
          </cell>
          <cell r="T33">
            <v>0.307</v>
          </cell>
          <cell r="U33">
            <v>0.85799999999999998</v>
          </cell>
          <cell r="V33">
            <v>2.46</v>
          </cell>
          <cell r="W33">
            <v>0.06</v>
          </cell>
          <cell r="X33">
            <v>15.6</v>
          </cell>
          <cell r="Y33">
            <v>1.0349999999999999</v>
          </cell>
          <cell r="Z33">
            <v>2.7730000000000001</v>
          </cell>
          <cell r="AA33">
            <v>5.01</v>
          </cell>
          <cell r="AB33">
            <v>2E-3</v>
          </cell>
          <cell r="AC33">
            <v>0</v>
          </cell>
          <cell r="AD33">
            <v>0</v>
          </cell>
          <cell r="AE33">
            <v>0.56000000000000005</v>
          </cell>
          <cell r="AF33">
            <v>1.4770000000000001</v>
          </cell>
          <cell r="AG33">
            <v>0</v>
          </cell>
          <cell r="AH33">
            <v>0</v>
          </cell>
          <cell r="AI33">
            <v>0</v>
          </cell>
          <cell r="AJ33">
            <v>2.5000000000000001E-2</v>
          </cell>
        </row>
        <row r="34">
          <cell r="A34" t="str">
            <v>W&amp;WC FPO</v>
          </cell>
          <cell r="B34">
            <v>12.265000000000001</v>
          </cell>
          <cell r="C34">
            <v>0</v>
          </cell>
          <cell r="D34">
            <v>0</v>
          </cell>
          <cell r="E34">
            <v>126.80200000000001</v>
          </cell>
          <cell r="F34">
            <v>5.0000000000000001E-3</v>
          </cell>
          <cell r="G34">
            <v>0.16500000000000001</v>
          </cell>
          <cell r="H34">
            <v>7.0000000000000001E-3</v>
          </cell>
          <cell r="I34">
            <v>1.7999999999999999E-2</v>
          </cell>
          <cell r="J34">
            <v>0</v>
          </cell>
          <cell r="K34">
            <v>1.87</v>
          </cell>
          <cell r="L34">
            <v>1.1220000000000001</v>
          </cell>
          <cell r="M34">
            <v>178.61799999999999</v>
          </cell>
          <cell r="N34">
            <v>0.23499999999999999</v>
          </cell>
          <cell r="O34">
            <v>7.0000000000000007E-2</v>
          </cell>
          <cell r="P34">
            <v>0.23499999999999999</v>
          </cell>
          <cell r="Q34">
            <v>23.282</v>
          </cell>
          <cell r="R34">
            <v>0</v>
          </cell>
          <cell r="S34">
            <v>361.738</v>
          </cell>
          <cell r="T34">
            <v>1.208</v>
          </cell>
          <cell r="U34">
            <v>326.48</v>
          </cell>
          <cell r="V34">
            <v>9.68</v>
          </cell>
          <cell r="W34">
            <v>0</v>
          </cell>
          <cell r="X34">
            <v>4.0369999999999999</v>
          </cell>
          <cell r="Y34">
            <v>4.8540000000000001</v>
          </cell>
          <cell r="Z34">
            <v>7.1369999999999996</v>
          </cell>
          <cell r="AA34">
            <v>2.5000000000000001E-2</v>
          </cell>
          <cell r="AB34">
            <v>2.88</v>
          </cell>
          <cell r="AC34">
            <v>0</v>
          </cell>
          <cell r="AD34">
            <v>0</v>
          </cell>
          <cell r="AE34">
            <v>12.673999999999999</v>
          </cell>
          <cell r="AF34">
            <v>0</v>
          </cell>
          <cell r="AG34">
            <v>0</v>
          </cell>
          <cell r="AH34">
            <v>0</v>
          </cell>
          <cell r="AI34">
            <v>7.7060000000000004</v>
          </cell>
          <cell r="AJ34">
            <v>0.22500000000000001</v>
          </cell>
        </row>
        <row r="35">
          <cell r="A35" t="str">
            <v>Western</v>
          </cell>
          <cell r="B35">
            <v>0</v>
          </cell>
          <cell r="C35">
            <v>4.8000000000000001E-2</v>
          </cell>
          <cell r="D35">
            <v>0.14399999999999999</v>
          </cell>
          <cell r="E35">
            <v>76.867000000000004</v>
          </cell>
          <cell r="F35">
            <v>2.5999999999999999E-2</v>
          </cell>
          <cell r="G35">
            <v>0.47299999999999998</v>
          </cell>
          <cell r="H35">
            <v>4.0000000000000001E-3</v>
          </cell>
          <cell r="I35">
            <v>8.9999999999999993E-3</v>
          </cell>
          <cell r="J35">
            <v>0</v>
          </cell>
          <cell r="K35">
            <v>0</v>
          </cell>
          <cell r="L35">
            <v>0</v>
          </cell>
          <cell r="M35">
            <v>48.954000000000001</v>
          </cell>
          <cell r="N35">
            <v>3.5000000000000003E-2</v>
          </cell>
          <cell r="O35">
            <v>2.1999999999999999E-2</v>
          </cell>
          <cell r="P35">
            <v>3.5000000000000003E-2</v>
          </cell>
          <cell r="Q35">
            <v>0</v>
          </cell>
          <cell r="R35">
            <v>0</v>
          </cell>
          <cell r="S35">
            <v>33.502000000000002</v>
          </cell>
          <cell r="T35">
            <v>0</v>
          </cell>
          <cell r="U35">
            <v>98.122</v>
          </cell>
          <cell r="V35">
            <v>0</v>
          </cell>
          <cell r="W35">
            <v>0</v>
          </cell>
          <cell r="X35">
            <v>5.4349999999999996</v>
          </cell>
          <cell r="Y35">
            <v>0.113</v>
          </cell>
          <cell r="Z35">
            <v>0</v>
          </cell>
          <cell r="AA35">
            <v>0.01</v>
          </cell>
          <cell r="AB35">
            <v>6.3220000000000001</v>
          </cell>
          <cell r="AC35">
            <v>0</v>
          </cell>
          <cell r="AD35">
            <v>0</v>
          </cell>
          <cell r="AE35">
            <v>0</v>
          </cell>
          <cell r="AF35">
            <v>5.5E-2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Grand Total</v>
          </cell>
          <cell r="B36">
            <v>497.60899999999998</v>
          </cell>
          <cell r="C36">
            <v>1032.6999999999998</v>
          </cell>
          <cell r="D36">
            <v>3098.0960000000005</v>
          </cell>
          <cell r="E36">
            <v>809.00900000000001</v>
          </cell>
          <cell r="F36">
            <v>285.69999999999993</v>
          </cell>
          <cell r="G36">
            <v>3.5519999999999987</v>
          </cell>
          <cell r="H36">
            <v>2686.4919999999988</v>
          </cell>
          <cell r="I36">
            <v>6716.2300000000005</v>
          </cell>
          <cell r="J36">
            <v>2203.0100000000002</v>
          </cell>
          <cell r="K36">
            <v>135.40100000000004</v>
          </cell>
          <cell r="L36">
            <v>81.24199999999999</v>
          </cell>
          <cell r="M36">
            <v>1480.0030000000004</v>
          </cell>
          <cell r="N36">
            <v>329.85200000000003</v>
          </cell>
          <cell r="O36">
            <v>200.00800000000001</v>
          </cell>
          <cell r="P36">
            <v>329.85200000000003</v>
          </cell>
          <cell r="Q36">
            <v>511.50399999999991</v>
          </cell>
          <cell r="R36">
            <v>498.00599999999997</v>
          </cell>
          <cell r="S36">
            <v>1137.8609999999999</v>
          </cell>
          <cell r="T36">
            <v>75.001000000000005</v>
          </cell>
          <cell r="U36">
            <v>2667.6130000000003</v>
          </cell>
          <cell r="V36">
            <v>600.79700000000003</v>
          </cell>
          <cell r="W36">
            <v>1009.2199999999999</v>
          </cell>
          <cell r="X36">
            <v>220606.04300000003</v>
          </cell>
          <cell r="Y36">
            <v>483.00399999999996</v>
          </cell>
          <cell r="Z36">
            <v>698.09899999999993</v>
          </cell>
          <cell r="AA36">
            <v>955.20399999999995</v>
          </cell>
          <cell r="AB36">
            <v>41.418000000000006</v>
          </cell>
          <cell r="AC36">
            <v>11.199</v>
          </cell>
          <cell r="AD36">
            <v>11.199</v>
          </cell>
          <cell r="AE36">
            <v>140.01500000000001</v>
          </cell>
          <cell r="AF36">
            <v>111.009</v>
          </cell>
          <cell r="AG36">
            <v>21.719000000000001</v>
          </cell>
          <cell r="AH36">
            <v>10.86</v>
          </cell>
          <cell r="AI36">
            <v>125.70000000000002</v>
          </cell>
          <cell r="AJ36">
            <v>25.501000000000001</v>
          </cell>
        </row>
      </sheetData>
      <sheetData sheetId="10"/>
      <sheetData sheetId="11">
        <row r="5">
          <cell r="N5">
            <v>4.7E-2</v>
          </cell>
        </row>
      </sheetData>
      <sheetData sheetId="12">
        <row r="5">
          <cell r="B5">
            <v>0.55000000000000004</v>
          </cell>
        </row>
      </sheetData>
      <sheetData sheetId="13">
        <row r="5">
          <cell r="B5"/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234</v>
      </c>
      <c r="M1" s="23"/>
      <c r="N1" s="27"/>
    </row>
    <row r="2" spans="2:24" x14ac:dyDescent="0.2">
      <c r="B2" s="25">
        <v>44461</v>
      </c>
      <c r="I2" s="26"/>
      <c r="M2" s="23"/>
      <c r="N2" s="27" t="s">
        <v>269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4758.97</v>
      </c>
      <c r="D9" s="24">
        <v>2983.1629999999996</v>
      </c>
      <c r="E9" s="82">
        <v>-37.314944200110538</v>
      </c>
      <c r="F9" s="83">
        <v>1418.6370328575777</v>
      </c>
      <c r="G9" s="24">
        <v>814.43707230580605</v>
      </c>
      <c r="H9" s="82">
        <v>-42.590172578162885</v>
      </c>
      <c r="I9" s="83">
        <v>110.99365774214824</v>
      </c>
      <c r="J9" s="24">
        <v>98.597084937596719</v>
      </c>
      <c r="K9" s="83">
        <v>-11.168721760075941</v>
      </c>
      <c r="L9" s="84"/>
      <c r="M9" s="83">
        <v>6288.6006905997265</v>
      </c>
      <c r="N9" s="83">
        <v>3896.1971572434022</v>
      </c>
      <c r="O9" s="83">
        <v>-38.043495700601838</v>
      </c>
      <c r="P9" s="85">
        <v>6165.6360000000013</v>
      </c>
      <c r="Q9" s="24">
        <v>169.42601594100233</v>
      </c>
      <c r="R9" s="83">
        <v>2.747908179156251</v>
      </c>
      <c r="S9" s="83">
        <v>37.534921156737056</v>
      </c>
      <c r="T9" s="86">
        <v>63.192137149247884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11661.240000000002</v>
      </c>
      <c r="D10" s="24">
        <v>8641.5789999999997</v>
      </c>
      <c r="E10" s="82">
        <v>-25.894853377513893</v>
      </c>
      <c r="F10" s="83">
        <v>2711.4852537995876</v>
      </c>
      <c r="G10" s="24">
        <v>2283.8286218023632</v>
      </c>
      <c r="H10" s="82">
        <v>-15.772043436266223</v>
      </c>
      <c r="I10" s="83">
        <v>119.3220611009374</v>
      </c>
      <c r="J10" s="24">
        <v>87.141800870038566</v>
      </c>
      <c r="K10" s="83">
        <v>-26.969246033788153</v>
      </c>
      <c r="L10" s="84"/>
      <c r="M10" s="83">
        <v>14492.047314900527</v>
      </c>
      <c r="N10" s="83">
        <v>11012.5494226724</v>
      </c>
      <c r="O10" s="83">
        <v>-24.009705575902679</v>
      </c>
      <c r="P10" s="85">
        <v>29310.62</v>
      </c>
      <c r="Q10" s="24">
        <v>533.52377984195664</v>
      </c>
      <c r="R10" s="83">
        <v>1.8202405129675068</v>
      </c>
      <c r="S10" s="83">
        <v>32.592765641643865</v>
      </c>
      <c r="T10" s="86">
        <v>37.571874708458573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6698.5300000000007</v>
      </c>
      <c r="D11" s="24">
        <v>6819.7210000000014</v>
      </c>
      <c r="E11" s="82">
        <v>1.8092178433178725</v>
      </c>
      <c r="F11" s="83">
        <v>1711.6518158852471</v>
      </c>
      <c r="G11" s="24">
        <v>1388.2689723801761</v>
      </c>
      <c r="H11" s="82">
        <v>-18.893027221066042</v>
      </c>
      <c r="I11" s="83">
        <v>190.47913952722774</v>
      </c>
      <c r="J11" s="24">
        <v>253.28654393143063</v>
      </c>
      <c r="K11" s="83">
        <v>32.973376801308454</v>
      </c>
      <c r="L11" s="84"/>
      <c r="M11" s="83">
        <v>8600.6609554124752</v>
      </c>
      <c r="N11" s="83">
        <v>8461.2765163116073</v>
      </c>
      <c r="O11" s="83">
        <v>-1.6206247383016765</v>
      </c>
      <c r="P11" s="85">
        <v>12803.223000000004</v>
      </c>
      <c r="Q11" s="24">
        <v>256.15824361148407</v>
      </c>
      <c r="R11" s="83">
        <v>2.0007325000235019</v>
      </c>
      <c r="S11" s="83">
        <v>90.791311679641879</v>
      </c>
      <c r="T11" s="86">
        <v>66.08708226289275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3469.5299999999997</v>
      </c>
      <c r="D12" s="24">
        <v>2714.922</v>
      </c>
      <c r="E12" s="82">
        <v>-21.749574149812791</v>
      </c>
      <c r="F12" s="83">
        <v>1362.4079345572277</v>
      </c>
      <c r="G12" s="24">
        <v>512.69574116404783</v>
      </c>
      <c r="H12" s="82">
        <v>-62.368411974151485</v>
      </c>
      <c r="I12" s="83">
        <v>719.28697032346406</v>
      </c>
      <c r="J12" s="24">
        <v>1422.70148338425</v>
      </c>
      <c r="K12" s="83">
        <v>97.793306716575117</v>
      </c>
      <c r="L12" s="84"/>
      <c r="M12" s="83">
        <v>5551.2249048806907</v>
      </c>
      <c r="N12" s="83">
        <v>4650.3192245482978</v>
      </c>
      <c r="O12" s="83">
        <v>-16.22895299270451</v>
      </c>
      <c r="P12" s="85">
        <v>8016.2520000000004</v>
      </c>
      <c r="Q12" s="24">
        <v>237.13995805391733</v>
      </c>
      <c r="R12" s="83">
        <v>2.9582398114969104</v>
      </c>
      <c r="S12" s="83">
        <v>63.733925429169815</v>
      </c>
      <c r="T12" s="86">
        <v>58.011140674573326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932.55999999999983</v>
      </c>
      <c r="D13" s="24">
        <v>456.09100000000001</v>
      </c>
      <c r="E13" s="82">
        <v>-51.092583855194299</v>
      </c>
      <c r="F13" s="83">
        <v>132.95240530167132</v>
      </c>
      <c r="G13" s="24">
        <v>104.71883363385504</v>
      </c>
      <c r="H13" s="82">
        <v>-21.235848726282018</v>
      </c>
      <c r="I13" s="83">
        <v>3598.4387906866409</v>
      </c>
      <c r="J13" s="24">
        <v>3099.8089163433228</v>
      </c>
      <c r="K13" s="83">
        <v>-13.856839127953357</v>
      </c>
      <c r="L13" s="84"/>
      <c r="M13" s="83">
        <v>4663.9511959883121</v>
      </c>
      <c r="N13" s="83">
        <v>3660.6187499771777</v>
      </c>
      <c r="O13" s="83">
        <v>-21.5124988201881</v>
      </c>
      <c r="P13" s="85">
        <v>39373.477999999996</v>
      </c>
      <c r="Q13" s="24">
        <v>156.60071891330199</v>
      </c>
      <c r="R13" s="83">
        <v>0.39773148542605763</v>
      </c>
      <c r="S13" s="83">
        <v>16.92781357428975</v>
      </c>
      <c r="T13" s="86">
        <v>9.2971688962229297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0.01</v>
      </c>
      <c r="D14" s="24">
        <v>7.3999999999999996E-2</v>
      </c>
      <c r="E14" s="82">
        <v>640</v>
      </c>
      <c r="F14" s="81">
        <v>76.342433276291032</v>
      </c>
      <c r="G14" s="24">
        <v>79.590737362336355</v>
      </c>
      <c r="H14" s="82">
        <v>4.254912958157071</v>
      </c>
      <c r="I14" s="81">
        <v>233.49798327349131</v>
      </c>
      <c r="J14" s="24">
        <v>191.22844024303561</v>
      </c>
      <c r="K14" s="83">
        <v>-18.102744374004409</v>
      </c>
      <c r="L14" s="84"/>
      <c r="M14" s="83">
        <v>309.85041654978238</v>
      </c>
      <c r="N14" s="24">
        <v>270.89317760537199</v>
      </c>
      <c r="O14" s="83">
        <v>-12.57291804807088</v>
      </c>
      <c r="P14" s="85">
        <v>2646.483999999999</v>
      </c>
      <c r="Q14" s="24">
        <v>19.309303639382193</v>
      </c>
      <c r="R14" s="83">
        <v>0.72962102319085242</v>
      </c>
      <c r="S14" s="83">
        <v>39.572211564467736</v>
      </c>
      <c r="T14" s="86">
        <v>10.235965061771472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1445.0600000000004</v>
      </c>
      <c r="D15" s="24">
        <v>1487.0519999999999</v>
      </c>
      <c r="E15" s="82">
        <v>2.9059001010338323</v>
      </c>
      <c r="F15" s="81">
        <v>602.00493905005453</v>
      </c>
      <c r="G15" s="24">
        <v>373.52356496773433</v>
      </c>
      <c r="H15" s="82">
        <v>-37.953405239973087</v>
      </c>
      <c r="I15" s="81">
        <v>46.204841875128416</v>
      </c>
      <c r="J15" s="24">
        <v>69.646220356896478</v>
      </c>
      <c r="K15" s="83">
        <v>50.733597455262178</v>
      </c>
      <c r="L15" s="84"/>
      <c r="M15" s="83">
        <v>2093.2697809251831</v>
      </c>
      <c r="N15" s="24">
        <v>1930.2217853246307</v>
      </c>
      <c r="O15" s="83">
        <v>-7.7891534615518356</v>
      </c>
      <c r="P15" s="85">
        <v>2601.9180000000001</v>
      </c>
      <c r="Q15" s="24">
        <v>77.915539487540855</v>
      </c>
      <c r="R15" s="83">
        <v>2.994542467808011</v>
      </c>
      <c r="S15" s="83">
        <v>39.369377109745777</v>
      </c>
      <c r="T15" s="86">
        <v>74.184574045939598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6050.0300000000007</v>
      </c>
      <c r="D16" s="24">
        <v>9646.8289999999997</v>
      </c>
      <c r="E16" s="82">
        <v>59.450928342504064</v>
      </c>
      <c r="F16" s="83">
        <v>1190.6601666539607</v>
      </c>
      <c r="G16" s="24">
        <v>1222.518847140052</v>
      </c>
      <c r="H16" s="82">
        <v>2.675715655762787</v>
      </c>
      <c r="I16" s="83">
        <v>516.4790000003577</v>
      </c>
      <c r="J16" s="24">
        <v>115.79300000822545</v>
      </c>
      <c r="K16" s="83">
        <v>-77.580308200692514</v>
      </c>
      <c r="L16" s="84"/>
      <c r="M16" s="83">
        <v>7757.1691666543193</v>
      </c>
      <c r="N16" s="83">
        <v>10985.140847148277</v>
      </c>
      <c r="O16" s="83">
        <v>41.612753456119201</v>
      </c>
      <c r="P16" s="85">
        <v>17793.395</v>
      </c>
      <c r="Q16" s="24">
        <v>383.54945983743346</v>
      </c>
      <c r="R16" s="83">
        <v>2.1555721088495674</v>
      </c>
      <c r="S16" s="83">
        <v>71.818990525454311</v>
      </c>
      <c r="T16" s="86">
        <v>61.737183079160985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831.82000000000016</v>
      </c>
      <c r="D17" s="24">
        <v>0</v>
      </c>
      <c r="E17" s="82">
        <v>-100</v>
      </c>
      <c r="F17" s="83">
        <v>630.98359883030798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1674.9033526524802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57.086003839552838</v>
      </c>
      <c r="T17" s="86" t="s">
        <v>42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4311.6400000000003</v>
      </c>
      <c r="D18" s="24">
        <v>5963.6290000000008</v>
      </c>
      <c r="E18" s="82">
        <v>38.314632019370826</v>
      </c>
      <c r="F18" s="83">
        <v>738.47435632496695</v>
      </c>
      <c r="G18" s="24">
        <v>814.29458975604189</v>
      </c>
      <c r="H18" s="82">
        <v>10.267145064914091</v>
      </c>
      <c r="I18" s="83">
        <v>393.59721603384611</v>
      </c>
      <c r="J18" s="24">
        <v>61.629329207271311</v>
      </c>
      <c r="K18" s="83">
        <v>-84.342031219557285</v>
      </c>
      <c r="L18" s="84"/>
      <c r="M18" s="83">
        <v>5443.7115723588131</v>
      </c>
      <c r="N18" s="83">
        <v>6839.5529189633144</v>
      </c>
      <c r="O18" s="83">
        <v>25.641353845638619</v>
      </c>
      <c r="P18" s="85">
        <v>11541.257999999998</v>
      </c>
      <c r="Q18" s="24">
        <v>297.60875143551857</v>
      </c>
      <c r="R18" s="83">
        <v>2.5786508839462612</v>
      </c>
      <c r="S18" s="83">
        <v>55.559415925278763</v>
      </c>
      <c r="T18" s="86">
        <v>59.261762616894245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1305.2300000000002</v>
      </c>
      <c r="D19" s="24">
        <v>1558.0769999999998</v>
      </c>
      <c r="E19" s="82">
        <v>19.3718348490304</v>
      </c>
      <c r="F19" s="83">
        <v>17.223163332403647</v>
      </c>
      <c r="G19" s="24">
        <v>12.839065532952544</v>
      </c>
      <c r="H19" s="82">
        <v>-25.454660766079272</v>
      </c>
      <c r="I19" s="83">
        <v>8.8086691188812249</v>
      </c>
      <c r="J19" s="24">
        <v>9.8956399765014709</v>
      </c>
      <c r="K19" s="83">
        <v>12.339785306390306</v>
      </c>
      <c r="L19" s="84"/>
      <c r="M19" s="83">
        <v>1331.261832451285</v>
      </c>
      <c r="N19" s="83">
        <v>1580.811705509454</v>
      </c>
      <c r="O19" s="83">
        <v>18.745363757531202</v>
      </c>
      <c r="P19" s="85">
        <v>2739.6020000000008</v>
      </c>
      <c r="Q19" s="24">
        <v>62.838879997730373</v>
      </c>
      <c r="R19" s="83">
        <v>2.2937229567554103</v>
      </c>
      <c r="S19" s="83">
        <v>48.817815638110929</v>
      </c>
      <c r="T19" s="86">
        <v>57.702239431474112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837.18</v>
      </c>
      <c r="D20" s="24">
        <v>819.50399999999991</v>
      </c>
      <c r="E20" s="82">
        <v>-2.1113738980864385</v>
      </c>
      <c r="F20" s="83">
        <v>83.58021355696394</v>
      </c>
      <c r="G20" s="24">
        <v>76.00334039392888</v>
      </c>
      <c r="H20" s="82">
        <v>-9.0653910065341687</v>
      </c>
      <c r="I20" s="83">
        <v>193.06440084947172</v>
      </c>
      <c r="J20" s="24">
        <v>153.58926627336592</v>
      </c>
      <c r="K20" s="83">
        <v>-20.446614913167622</v>
      </c>
      <c r="L20" s="84"/>
      <c r="M20" s="83">
        <v>1113.8246144064356</v>
      </c>
      <c r="N20" s="83">
        <v>1049.0966066672947</v>
      </c>
      <c r="O20" s="83">
        <v>-5.8113285432854971</v>
      </c>
      <c r="P20" s="85">
        <v>3911.1420000000003</v>
      </c>
      <c r="Q20" s="24">
        <v>44.870192047134424</v>
      </c>
      <c r="R20" s="83">
        <v>1.1472401678879065</v>
      </c>
      <c r="S20" s="83">
        <v>31.340028542668421</v>
      </c>
      <c r="T20" s="86">
        <v>26.823280941149534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194.14</v>
      </c>
      <c r="D21" s="24">
        <v>200.673</v>
      </c>
      <c r="E21" s="82">
        <v>3.3650973524260928</v>
      </c>
      <c r="F21" s="83">
        <v>138.24261034521928</v>
      </c>
      <c r="G21" s="24">
        <v>162.65084369906049</v>
      </c>
      <c r="H21" s="82">
        <v>17.656085408752773</v>
      </c>
      <c r="I21" s="83">
        <v>47.511104468692096</v>
      </c>
      <c r="J21" s="24">
        <v>74.990723915027417</v>
      </c>
      <c r="K21" s="83">
        <v>57.838309072447011</v>
      </c>
      <c r="L21" s="84"/>
      <c r="M21" s="83">
        <v>379.8937148139114</v>
      </c>
      <c r="N21" s="83">
        <v>438.31456761408788</v>
      </c>
      <c r="O21" s="83">
        <v>15.378209883991781</v>
      </c>
      <c r="P21" s="85">
        <v>1045.0630000000001</v>
      </c>
      <c r="Q21" s="24">
        <v>23.850896156191993</v>
      </c>
      <c r="R21" s="83">
        <v>2.2822448174121552</v>
      </c>
      <c r="S21" s="83">
        <v>52.689835619127791</v>
      </c>
      <c r="T21" s="86">
        <v>41.941449234552159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33.594999999999992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71.220999999999989</v>
      </c>
      <c r="K22" s="83" t="s">
        <v>42</v>
      </c>
      <c r="L22" s="84"/>
      <c r="M22" s="83">
        <v>0</v>
      </c>
      <c r="N22" s="83">
        <v>104.81599999999997</v>
      </c>
      <c r="O22" s="83" t="s">
        <v>42</v>
      </c>
      <c r="P22" s="85">
        <v>0</v>
      </c>
      <c r="Q22" s="24">
        <v>10.895999999999987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28.869999999999994</v>
      </c>
      <c r="D23" s="24">
        <v>24.36</v>
      </c>
      <c r="E23" s="82">
        <v>-15.621752684447507</v>
      </c>
      <c r="F23" s="83">
        <v>18.485936023323337</v>
      </c>
      <c r="G23" s="24">
        <v>18.560100349533379</v>
      </c>
      <c r="H23" s="82">
        <v>0.40119324288729619</v>
      </c>
      <c r="I23" s="83">
        <v>260.4894442153834</v>
      </c>
      <c r="J23" s="24">
        <v>228.37464220613242</v>
      </c>
      <c r="K23" s="83">
        <v>-12.328638538879579</v>
      </c>
      <c r="L23" s="84"/>
      <c r="M23" s="83">
        <v>307.84538023870675</v>
      </c>
      <c r="N23" s="83">
        <v>271.29474255566578</v>
      </c>
      <c r="O23" s="83">
        <v>-11.873050573212826</v>
      </c>
      <c r="P23" s="85">
        <v>1096.8130000000001</v>
      </c>
      <c r="Q23" s="24">
        <v>12.533604351758868</v>
      </c>
      <c r="R23" s="83">
        <v>1.1427293760886192</v>
      </c>
      <c r="S23" s="83">
        <v>58.974210773698609</v>
      </c>
      <c r="T23" s="86">
        <v>24.734821939169734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15.930000000000001</v>
      </c>
      <c r="D28" s="24">
        <v>19.751000000000001</v>
      </c>
      <c r="E28" s="82">
        <v>23.986189579409913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15.930000000000001</v>
      </c>
      <c r="N28" s="83">
        <v>19.751000000000001</v>
      </c>
      <c r="O28" s="83">
        <v>23.986189579409913</v>
      </c>
      <c r="P28" s="85">
        <v>49</v>
      </c>
      <c r="Q28" s="24">
        <v>0.5730000000000004</v>
      </c>
      <c r="R28" s="83">
        <v>1.1693877551020417</v>
      </c>
      <c r="S28" s="83">
        <v>35.400000000000006</v>
      </c>
      <c r="T28" s="86">
        <v>40.308163265306121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581.87999999999988</v>
      </c>
      <c r="D29" s="24">
        <v>467.7600000000001</v>
      </c>
      <c r="E29" s="82">
        <v>-19.612291194060596</v>
      </c>
      <c r="F29" s="83">
        <v>13.778856005981574</v>
      </c>
      <c r="G29" s="24">
        <v>87.755752006021396</v>
      </c>
      <c r="H29" s="82">
        <v>536.88706789537196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604.051476046875</v>
      </c>
      <c r="N29" s="83">
        <v>558.85803203913315</v>
      </c>
      <c r="O29" s="83">
        <v>-7.4817206479659006</v>
      </c>
      <c r="P29" s="85">
        <v>892</v>
      </c>
      <c r="Q29" s="24">
        <v>41.02996231079112</v>
      </c>
      <c r="R29" s="83">
        <v>4.5997715595057311</v>
      </c>
      <c r="S29" s="83" t="s">
        <v>42</v>
      </c>
      <c r="T29" s="86">
        <v>62.652245744297439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4267.9500000000016</v>
      </c>
      <c r="D30" s="24">
        <v>3294.7000000000003</v>
      </c>
      <c r="E30" s="82">
        <v>-22.803687953232838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4270.050000000002</v>
      </c>
      <c r="N30" s="83">
        <v>3294.7000000000003</v>
      </c>
      <c r="O30" s="83">
        <v>-22.841652908045603</v>
      </c>
      <c r="P30" s="85">
        <v>7876.6700000000019</v>
      </c>
      <c r="Q30" s="24">
        <v>63.634000000000469</v>
      </c>
      <c r="R30" s="83">
        <v>0.80787947190882003</v>
      </c>
      <c r="S30" s="83">
        <v>166.73369777430699</v>
      </c>
      <c r="T30" s="86">
        <v>41.828590000596691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1030.78</v>
      </c>
      <c r="D31" s="24">
        <v>2331.7330000000002</v>
      </c>
      <c r="E31" s="82">
        <v>126.21053959137743</v>
      </c>
      <c r="F31" s="83">
        <v>8.7433872908353845</v>
      </c>
      <c r="G31" s="24">
        <v>42.00398141408364</v>
      </c>
      <c r="H31" s="82">
        <v>380.40856497471219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1042.9044572905302</v>
      </c>
      <c r="N31" s="83">
        <v>2374.5852314331573</v>
      </c>
      <c r="O31" s="83">
        <v>127.68962341980385</v>
      </c>
      <c r="P31" s="85">
        <v>4057.0090000000005</v>
      </c>
      <c r="Q31" s="24">
        <v>33.235655021384389</v>
      </c>
      <c r="R31" s="83">
        <v>0.81921570845379899</v>
      </c>
      <c r="S31" s="83">
        <v>20.541746253506602</v>
      </c>
      <c r="T31" s="86">
        <v>58.530440317809429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211.34999999999994</v>
      </c>
      <c r="D32" s="24">
        <v>462.36</v>
      </c>
      <c r="E32" s="82">
        <v>118.76508161816899</v>
      </c>
      <c r="F32" s="83">
        <v>9.3465099781453578</v>
      </c>
      <c r="G32" s="24">
        <v>15.334940139800315</v>
      </c>
      <c r="H32" s="82">
        <v>64.071296940328637</v>
      </c>
      <c r="I32" s="83">
        <v>0</v>
      </c>
      <c r="J32" s="24">
        <v>0.47699999999999998</v>
      </c>
      <c r="K32" s="83" t="s">
        <v>42</v>
      </c>
      <c r="L32" s="84"/>
      <c r="M32" s="83">
        <v>220.69650997814529</v>
      </c>
      <c r="N32" s="83">
        <v>478.17194013980031</v>
      </c>
      <c r="O32" s="83">
        <v>116.66493058143594</v>
      </c>
      <c r="P32" s="85">
        <v>585</v>
      </c>
      <c r="Q32" s="24">
        <v>9.7541999988555972</v>
      </c>
      <c r="R32" s="83">
        <v>1.6673846151889911</v>
      </c>
      <c r="S32" s="83">
        <v>180.89877867061088</v>
      </c>
      <c r="T32" s="86">
        <v>81.73879318629065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1559.07</v>
      </c>
      <c r="D33" s="24">
        <v>1241.7359999999999</v>
      </c>
      <c r="E33" s="82">
        <v>-20.35405722642345</v>
      </c>
      <c r="F33" s="83">
        <v>352.11685417008414</v>
      </c>
      <c r="G33" s="24">
        <v>364.21790574994179</v>
      </c>
      <c r="H33" s="82">
        <v>3.4366578698367114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2116.3422746412762</v>
      </c>
      <c r="N33" s="83">
        <v>1708.4248605915554</v>
      </c>
      <c r="O33" s="83">
        <v>-19.274642808846384</v>
      </c>
      <c r="P33" s="85">
        <v>3171.2930000000001</v>
      </c>
      <c r="Q33" s="24">
        <v>88.470753734590062</v>
      </c>
      <c r="R33" s="83">
        <v>2.7897376160004783</v>
      </c>
      <c r="S33" s="83">
        <v>74.545342537558156</v>
      </c>
      <c r="T33" s="86">
        <v>53.871555248649535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50.59</v>
      </c>
      <c r="D34" s="24">
        <v>36.226999999999997</v>
      </c>
      <c r="E34" s="82">
        <v>-28.390986360940907</v>
      </c>
      <c r="F34" s="83">
        <v>0.31337718166410933</v>
      </c>
      <c r="G34" s="24">
        <v>0.31027499953284871</v>
      </c>
      <c r="H34" s="82">
        <v>-0.98991959618351211</v>
      </c>
      <c r="I34" s="83">
        <v>0.15</v>
      </c>
      <c r="J34" s="24">
        <v>1.0999999999999999E-2</v>
      </c>
      <c r="K34" s="83">
        <v>-92.666666666666657</v>
      </c>
      <c r="L34" s="84"/>
      <c r="M34" s="83">
        <v>51.053377181664111</v>
      </c>
      <c r="N34" s="83">
        <v>36.54827499953285</v>
      </c>
      <c r="O34" s="83">
        <v>-28.411640880323169</v>
      </c>
      <c r="P34" s="85">
        <v>443.089</v>
      </c>
      <c r="Q34" s="24">
        <v>4.0419999999999945</v>
      </c>
      <c r="R34" s="83">
        <v>0.91223207978532395</v>
      </c>
      <c r="S34" s="83">
        <v>13.158086902490751</v>
      </c>
      <c r="T34" s="86">
        <v>8.248517792031139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0.59000000000000008</v>
      </c>
      <c r="D35" s="24">
        <v>0.79200000000000004</v>
      </c>
      <c r="E35" s="82">
        <v>34.237288135593211</v>
      </c>
      <c r="F35" s="83">
        <v>0.30862000004202117</v>
      </c>
      <c r="G35" s="24">
        <v>0.65623999225813823</v>
      </c>
      <c r="H35" s="82">
        <v>112.63689720976791</v>
      </c>
      <c r="I35" s="83">
        <v>0.15</v>
      </c>
      <c r="J35" s="24">
        <v>0</v>
      </c>
      <c r="K35" s="83">
        <v>-100</v>
      </c>
      <c r="L35" s="84"/>
      <c r="M35" s="83">
        <v>1.0486200000420212</v>
      </c>
      <c r="N35" s="83">
        <v>1.4482399922581384</v>
      </c>
      <c r="O35" s="83">
        <v>38.10913316550355</v>
      </c>
      <c r="P35" s="85">
        <v>12.239000000000001</v>
      </c>
      <c r="Q35" s="24">
        <v>0.23884000073373324</v>
      </c>
      <c r="R35" s="83">
        <v>1.9514666290851641</v>
      </c>
      <c r="S35" s="83">
        <v>9.532909091291101</v>
      </c>
      <c r="T35" s="86">
        <v>11.832992828320437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2363.66</v>
      </c>
      <c r="D37" s="24">
        <v>2166.8000000000002</v>
      </c>
      <c r="E37" s="82">
        <v>-8.3286090216020785</v>
      </c>
      <c r="F37" s="83">
        <v>185.36665842220194</v>
      </c>
      <c r="G37" s="24">
        <v>388.29364088436955</v>
      </c>
      <c r="H37" s="82">
        <v>109.4732915775874</v>
      </c>
      <c r="I37" s="83">
        <v>10.200480033874509</v>
      </c>
      <c r="J37" s="24">
        <v>30.739863029479991</v>
      </c>
      <c r="K37" s="83">
        <v>201.35702366356071</v>
      </c>
      <c r="L37" s="84"/>
      <c r="M37" s="83">
        <v>2559.2271384560763</v>
      </c>
      <c r="N37" s="83">
        <v>2585.8335039138501</v>
      </c>
      <c r="O37" s="83">
        <v>1.0396250124881377</v>
      </c>
      <c r="P37" s="85">
        <v>2860.6640000000007</v>
      </c>
      <c r="Q37" s="24">
        <v>29.00184001922571</v>
      </c>
      <c r="R37" s="83">
        <v>1.0138149750975893</v>
      </c>
      <c r="S37" s="83">
        <v>91.238044151731785</v>
      </c>
      <c r="T37" s="86">
        <v>90.392772584052153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4411.9500000000007</v>
      </c>
      <c r="D38" s="24">
        <v>6613.3179999999993</v>
      </c>
      <c r="E38" s="82">
        <v>49.895579052346427</v>
      </c>
      <c r="F38" s="83">
        <v>711.36666233476979</v>
      </c>
      <c r="G38" s="24">
        <v>1227.2013819100889</v>
      </c>
      <c r="H38" s="82">
        <v>72.51319845131664</v>
      </c>
      <c r="I38" s="83">
        <v>23.28</v>
      </c>
      <c r="J38" s="24">
        <v>6.7432055969238291</v>
      </c>
      <c r="K38" s="83">
        <v>-71.034340219399354</v>
      </c>
      <c r="L38" s="84"/>
      <c r="M38" s="83">
        <v>5146.5966623347704</v>
      </c>
      <c r="N38" s="83">
        <v>7847.2625875070116</v>
      </c>
      <c r="O38" s="83">
        <v>52.47479261269865</v>
      </c>
      <c r="P38" s="85">
        <v>16262.834999999999</v>
      </c>
      <c r="Q38" s="24">
        <v>509.78199987984044</v>
      </c>
      <c r="R38" s="83">
        <v>3.1346441126644917</v>
      </c>
      <c r="S38" s="83">
        <v>29.182335350049733</v>
      </c>
      <c r="T38" s="86">
        <v>48.252734455628506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733.06999999999994</v>
      </c>
      <c r="D39" s="24">
        <v>647.50699999999995</v>
      </c>
      <c r="E39" s="82">
        <v>-11.671873081697518</v>
      </c>
      <c r="F39" s="83">
        <v>1.7553479987382885</v>
      </c>
      <c r="G39" s="24">
        <v>14.262250032529201</v>
      </c>
      <c r="H39" s="82">
        <v>712.50270845328907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742.28728799811006</v>
      </c>
      <c r="N39" s="83">
        <v>683.2272697297185</v>
      </c>
      <c r="O39" s="83">
        <v>-7.9564905964740067</v>
      </c>
      <c r="P39" s="85">
        <v>2220.8430000000008</v>
      </c>
      <c r="Q39" s="24">
        <v>11.127879998743651</v>
      </c>
      <c r="R39" s="83">
        <v>0.50106558629960096</v>
      </c>
      <c r="S39" s="83">
        <v>41.889801805762417</v>
      </c>
      <c r="T39" s="86">
        <v>30.764321013674461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22.660000000000007</v>
      </c>
      <c r="D40" s="96">
        <v>38.373999999999995</v>
      </c>
      <c r="E40" s="82">
        <v>69.346866725507425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23.43395501399041</v>
      </c>
      <c r="N40" s="83">
        <v>38.890864994234398</v>
      </c>
      <c r="O40" s="83">
        <v>65.959459131060001</v>
      </c>
      <c r="P40" s="85">
        <v>77.451999999999998</v>
      </c>
      <c r="Q40" s="24">
        <v>8.2000000000000739E-2</v>
      </c>
      <c r="R40" s="83">
        <v>0.1058720239632298</v>
      </c>
      <c r="S40" s="83">
        <v>16.161348285510627</v>
      </c>
      <c r="T40" s="86">
        <v>50.21286086122295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118.16</v>
      </c>
      <c r="D41" s="96">
        <v>395.63600000000002</v>
      </c>
      <c r="E41" s="82">
        <v>234.83073798239676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118.21529600143433</v>
      </c>
      <c r="N41" s="83">
        <v>424.32100000000003</v>
      </c>
      <c r="O41" s="83">
        <v>258.93916807081519</v>
      </c>
      <c r="P41" s="85">
        <v>1955.4200000000003</v>
      </c>
      <c r="Q41" s="24">
        <v>3.4990000000000236</v>
      </c>
      <c r="R41" s="83">
        <v>0.17893854005789156</v>
      </c>
      <c r="S41" s="83">
        <v>12.137094045321799</v>
      </c>
      <c r="T41" s="86">
        <v>21.699737140869992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86.5490299500227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86.5490299500227</v>
      </c>
      <c r="O42" s="83" t="s">
        <v>42</v>
      </c>
      <c r="P42" s="85">
        <v>0</v>
      </c>
      <c r="Q42" s="24">
        <v>0.87648999595640475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235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236</v>
      </c>
      <c r="M56" s="23"/>
    </row>
    <row r="57" spans="1:29" x14ac:dyDescent="0.2">
      <c r="B57" s="25">
        <v>44461</v>
      </c>
      <c r="I57" s="26"/>
      <c r="M57" s="23"/>
      <c r="N57" s="27" t="s">
        <v>269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0.67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0.83480000686645506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20.870000171661378</v>
      </c>
      <c r="T65" s="86" t="s">
        <v>42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33.71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40.250000167846679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22.361111204359265</v>
      </c>
      <c r="T66" s="86" t="s">
        <v>42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25.3</v>
      </c>
      <c r="D67" s="96">
        <v>0</v>
      </c>
      <c r="E67" s="82">
        <v>-100</v>
      </c>
      <c r="F67" s="81">
        <v>11.998100390434256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42.492540580809106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29.50870873667299</v>
      </c>
      <c r="T67" s="86" t="s">
        <v>42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1" customWidth="1"/>
    <col min="2" max="2" width="13.140625" style="134" customWidth="1"/>
    <col min="3" max="3" width="9.5703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241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16384" width="10.28515625" style="130"/>
  </cols>
  <sheetData>
    <row r="1" spans="1:20" ht="10.7" customHeight="1" x14ac:dyDescent="0.2">
      <c r="A1" s="122"/>
      <c r="B1" s="123" t="s">
        <v>237</v>
      </c>
      <c r="C1" s="123"/>
      <c r="P1" s="128"/>
    </row>
    <row r="2" spans="1:20" ht="10.7" customHeight="1" x14ac:dyDescent="0.2">
      <c r="A2" s="122"/>
      <c r="B2" s="131" t="s">
        <v>270</v>
      </c>
      <c r="C2" s="131"/>
      <c r="D2" s="132"/>
      <c r="E2" s="132"/>
      <c r="F2" s="132"/>
      <c r="G2" s="242"/>
      <c r="H2" s="132"/>
      <c r="I2" s="132"/>
      <c r="J2" s="133"/>
    </row>
    <row r="3" spans="1:20" ht="10.7" customHeight="1" x14ac:dyDescent="0.2">
      <c r="A3" s="122"/>
      <c r="D3" s="135"/>
      <c r="N3" s="124"/>
    </row>
    <row r="4" spans="1:20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7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44440</v>
      </c>
      <c r="L6" s="151">
        <v>44447</v>
      </c>
      <c r="M6" s="151">
        <v>44454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45"/>
    </row>
    <row r="9" spans="1:20" ht="10.7" customHeight="1" x14ac:dyDescent="0.2">
      <c r="A9" s="122"/>
      <c r="B9" s="158" t="s">
        <v>80</v>
      </c>
      <c r="C9" s="159">
        <v>1095.9570000000001</v>
      </c>
      <c r="D9" s="160">
        <v>1239.2570000000001</v>
      </c>
      <c r="E9" s="160">
        <v>9.1999999999998181</v>
      </c>
      <c r="F9" s="160">
        <v>143.29999999999995</v>
      </c>
      <c r="G9" s="246">
        <v>1239.2570000000001</v>
      </c>
      <c r="H9" s="160">
        <v>838.99659749746331</v>
      </c>
      <c r="I9" s="162">
        <v>67.701582278531674</v>
      </c>
      <c r="J9" s="161">
        <v>400.26040250253675</v>
      </c>
      <c r="K9" s="160">
        <v>25.786000000000058</v>
      </c>
      <c r="L9" s="160">
        <v>63.309999999999945</v>
      </c>
      <c r="M9" s="160">
        <v>13.321284999608906</v>
      </c>
      <c r="N9" s="160">
        <v>27.613114999771255</v>
      </c>
      <c r="O9" s="160">
        <v>2.2281992354912057</v>
      </c>
      <c r="P9" s="160">
        <v>32.507599999845041</v>
      </c>
      <c r="Q9" s="146">
        <v>10.312825385585056</v>
      </c>
      <c r="T9" s="167"/>
    </row>
    <row r="10" spans="1:20" ht="10.7" customHeight="1" x14ac:dyDescent="0.2">
      <c r="A10" s="122"/>
      <c r="B10" s="158" t="s">
        <v>81</v>
      </c>
      <c r="C10" s="159">
        <v>333.20800000000003</v>
      </c>
      <c r="D10" s="160">
        <v>463.70800000000003</v>
      </c>
      <c r="E10" s="160">
        <v>42</v>
      </c>
      <c r="F10" s="160">
        <v>130.5</v>
      </c>
      <c r="G10" s="246">
        <v>463.70800000000003</v>
      </c>
      <c r="H10" s="160">
        <v>298.62730998039245</v>
      </c>
      <c r="I10" s="162">
        <v>64.399861546575096</v>
      </c>
      <c r="J10" s="161">
        <v>165.08069001960757</v>
      </c>
      <c r="K10" s="160">
        <v>9.1340000000000146</v>
      </c>
      <c r="L10" s="160">
        <v>2.5120000000000005</v>
      </c>
      <c r="M10" s="160">
        <v>5.9540000000000077</v>
      </c>
      <c r="N10" s="160">
        <v>10.60199999618527</v>
      </c>
      <c r="O10" s="160">
        <v>2.2863526176355098</v>
      </c>
      <c r="P10" s="160">
        <v>7.0504999990463233</v>
      </c>
      <c r="Q10" s="146">
        <v>21.414040144945321</v>
      </c>
      <c r="T10" s="167"/>
    </row>
    <row r="11" spans="1:20" ht="10.7" customHeight="1" x14ac:dyDescent="0.2">
      <c r="A11" s="122"/>
      <c r="B11" s="158" t="s">
        <v>82</v>
      </c>
      <c r="C11" s="159">
        <v>530.64300000000003</v>
      </c>
      <c r="D11" s="160">
        <v>782.94299999999998</v>
      </c>
      <c r="E11" s="160">
        <v>0</v>
      </c>
      <c r="F11" s="160">
        <v>252.29999999999995</v>
      </c>
      <c r="G11" s="246">
        <v>782.94299999999998</v>
      </c>
      <c r="H11" s="160">
        <v>527.50599999999997</v>
      </c>
      <c r="I11" s="162">
        <v>67.374764191007515</v>
      </c>
      <c r="J11" s="161">
        <v>255.43700000000001</v>
      </c>
      <c r="K11" s="160">
        <v>18.617999999999995</v>
      </c>
      <c r="L11" s="160">
        <v>9.5869999999999891</v>
      </c>
      <c r="M11" s="160">
        <v>15.303999999999974</v>
      </c>
      <c r="N11" s="160">
        <v>39.533999999999992</v>
      </c>
      <c r="O11" s="160">
        <v>5.0494097271448872</v>
      </c>
      <c r="P11" s="160">
        <v>20.760749999999987</v>
      </c>
      <c r="Q11" s="146">
        <v>10.303842587575121</v>
      </c>
      <c r="T11" s="167"/>
    </row>
    <row r="12" spans="1:20" ht="10.7" customHeight="1" x14ac:dyDescent="0.2">
      <c r="A12" s="122"/>
      <c r="B12" s="158" t="s">
        <v>83</v>
      </c>
      <c r="C12" s="159">
        <v>1052.183</v>
      </c>
      <c r="D12" s="160">
        <v>1174.9829999999999</v>
      </c>
      <c r="E12" s="160">
        <v>3</v>
      </c>
      <c r="F12" s="160">
        <v>122.79999999999995</v>
      </c>
      <c r="G12" s="246">
        <v>1174.9829999999999</v>
      </c>
      <c r="H12" s="160">
        <v>791.75199999999995</v>
      </c>
      <c r="I12" s="162">
        <v>67.384123855408973</v>
      </c>
      <c r="J12" s="161">
        <v>383.23099999999999</v>
      </c>
      <c r="K12" s="160">
        <v>21.937999999999988</v>
      </c>
      <c r="L12" s="160">
        <v>28.581000000000017</v>
      </c>
      <c r="M12" s="160">
        <v>32.778999999999996</v>
      </c>
      <c r="N12" s="160">
        <v>46.392999999999915</v>
      </c>
      <c r="O12" s="160">
        <v>3.9483975512837137</v>
      </c>
      <c r="P12" s="160">
        <v>32.422749999999979</v>
      </c>
      <c r="Q12" s="146">
        <v>9.8198178747947118</v>
      </c>
      <c r="T12" s="167"/>
    </row>
    <row r="13" spans="1:20" ht="10.7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19.973414906695471</v>
      </c>
      <c r="I13" s="162">
        <v>77.084693399310979</v>
      </c>
      <c r="J13" s="161">
        <v>5.9375850933045307</v>
      </c>
      <c r="K13" s="160">
        <v>0.35999999999999943</v>
      </c>
      <c r="L13" s="160">
        <v>0.24518999958038989</v>
      </c>
      <c r="M13" s="160">
        <v>0</v>
      </c>
      <c r="N13" s="160">
        <v>0.14058999919891235</v>
      </c>
      <c r="O13" s="160">
        <v>0.54258808690869653</v>
      </c>
      <c r="P13" s="160">
        <v>0.18644499969482542</v>
      </c>
      <c r="Q13" s="146">
        <v>29.846309115413202</v>
      </c>
      <c r="T13" s="167"/>
    </row>
    <row r="14" spans="1:20" ht="10.7" customHeight="1" x14ac:dyDescent="0.2">
      <c r="A14" s="122"/>
      <c r="B14" s="158" t="s">
        <v>85</v>
      </c>
      <c r="C14" s="159">
        <v>64.915000000000006</v>
      </c>
      <c r="D14" s="160">
        <v>12.815000000000012</v>
      </c>
      <c r="E14" s="160">
        <v>0</v>
      </c>
      <c r="F14" s="160">
        <v>-52.099999999999994</v>
      </c>
      <c r="G14" s="246">
        <v>12.815000000000012</v>
      </c>
      <c r="H14" s="160">
        <v>6.0000000000000001E-3</v>
      </c>
      <c r="I14" s="162">
        <v>4.6820132657042483E-2</v>
      </c>
      <c r="J14" s="161">
        <v>12.809000000000012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7" customHeight="1" x14ac:dyDescent="0.2">
      <c r="A15" s="122"/>
      <c r="B15" s="158" t="s">
        <v>86</v>
      </c>
      <c r="C15" s="159">
        <v>94.164000000000001</v>
      </c>
      <c r="D15" s="160">
        <v>113.76400000000001</v>
      </c>
      <c r="E15" s="160">
        <v>-5.1999999999999886</v>
      </c>
      <c r="F15" s="160">
        <v>19.600000000000009</v>
      </c>
      <c r="G15" s="246">
        <v>113.76400000000001</v>
      </c>
      <c r="H15" s="160">
        <v>32.857999999999997</v>
      </c>
      <c r="I15" s="162">
        <v>28.882599064730488</v>
      </c>
      <c r="J15" s="161">
        <v>80.906000000000006</v>
      </c>
      <c r="K15" s="160">
        <v>4.3339999999999996</v>
      </c>
      <c r="L15" s="160">
        <v>4.7169999999999987</v>
      </c>
      <c r="M15" s="160">
        <v>5.1259999999999977</v>
      </c>
      <c r="N15" s="160">
        <v>0</v>
      </c>
      <c r="O15" s="160">
        <v>0</v>
      </c>
      <c r="P15" s="160">
        <v>3.544249999999999</v>
      </c>
      <c r="Q15" s="146">
        <v>20.827396487268118</v>
      </c>
      <c r="T15" s="167"/>
    </row>
    <row r="16" spans="1:20" ht="10.7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22.411000000000001</v>
      </c>
      <c r="I16" s="162">
        <v>51.273193163879299</v>
      </c>
      <c r="J16" s="161">
        <v>21.298000000000002</v>
      </c>
      <c r="K16" s="160">
        <v>1.2020000000000017</v>
      </c>
      <c r="L16" s="160">
        <v>0</v>
      </c>
      <c r="M16" s="160">
        <v>3.5000000000000142E-2</v>
      </c>
      <c r="N16" s="160">
        <v>5.3000000000000824E-2</v>
      </c>
      <c r="O16" s="160">
        <v>0.12125649179802975</v>
      </c>
      <c r="P16" s="160">
        <v>0.32250000000000068</v>
      </c>
      <c r="Q16" s="146" t="s">
        <v>239</v>
      </c>
      <c r="T16" s="167"/>
    </row>
    <row r="17" spans="1:22" ht="10.7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7" customHeight="1" x14ac:dyDescent="0.2">
      <c r="A18" s="122"/>
      <c r="B18" s="158" t="s">
        <v>89</v>
      </c>
      <c r="C18" s="159">
        <v>211.82300000000001</v>
      </c>
      <c r="D18" s="160">
        <v>184.62299999999999</v>
      </c>
      <c r="E18" s="160">
        <v>0</v>
      </c>
      <c r="F18" s="160">
        <v>-27.200000000000017</v>
      </c>
      <c r="G18" s="246">
        <v>184.62299999999999</v>
      </c>
      <c r="H18" s="160">
        <v>141.12100000000001</v>
      </c>
      <c r="I18" s="162">
        <v>76.437388624385918</v>
      </c>
      <c r="J18" s="161">
        <v>43.501999999999981</v>
      </c>
      <c r="K18" s="160">
        <v>2.4840000000000089</v>
      </c>
      <c r="L18" s="160">
        <v>2.525999999999982</v>
      </c>
      <c r="M18" s="160">
        <v>3.5690000000000168</v>
      </c>
      <c r="N18" s="160">
        <v>3.4519999999999982</v>
      </c>
      <c r="O18" s="160">
        <v>1.8697562058898394</v>
      </c>
      <c r="P18" s="160">
        <v>3.0077500000000015</v>
      </c>
      <c r="Q18" s="146">
        <v>12.463303133571593</v>
      </c>
      <c r="T18" s="167"/>
    </row>
    <row r="19" spans="1:22" ht="10.7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7" customHeight="1" x14ac:dyDescent="0.2">
      <c r="A20" s="122"/>
      <c r="B20" s="165" t="s">
        <v>90</v>
      </c>
      <c r="C20" s="159">
        <v>3465.3130000000001</v>
      </c>
      <c r="D20" s="160">
        <v>4041.7130000000006</v>
      </c>
      <c r="E20" s="160">
        <v>48.999999999999829</v>
      </c>
      <c r="F20" s="160">
        <v>576.39999999999986</v>
      </c>
      <c r="G20" s="246">
        <v>4041.7130000000006</v>
      </c>
      <c r="H20" s="160">
        <v>2673.2513223845513</v>
      </c>
      <c r="I20" s="162">
        <v>66.141542518841661</v>
      </c>
      <c r="J20" s="161">
        <v>1368.4616776154487</v>
      </c>
      <c r="K20" s="160">
        <v>83.856000000000066</v>
      </c>
      <c r="L20" s="160">
        <v>111.47818999958032</v>
      </c>
      <c r="M20" s="160">
        <v>76.088284999608902</v>
      </c>
      <c r="N20" s="160">
        <v>127.78770499515534</v>
      </c>
      <c r="O20" s="160">
        <v>3.1617214036512569</v>
      </c>
      <c r="P20" s="166">
        <v>99.802544998586171</v>
      </c>
      <c r="Q20" s="146">
        <v>11.711691196199803</v>
      </c>
      <c r="T20" s="167"/>
      <c r="V20" s="164"/>
    </row>
    <row r="21" spans="1:22" ht="10.7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292.04500000000002</v>
      </c>
      <c r="E22" s="160">
        <v>-25</v>
      </c>
      <c r="F22" s="160">
        <v>17.199999999999989</v>
      </c>
      <c r="G22" s="246">
        <v>292.04500000000002</v>
      </c>
      <c r="H22" s="160">
        <v>170.12838343691831</v>
      </c>
      <c r="I22" s="162">
        <v>58.254167486831925</v>
      </c>
      <c r="J22" s="161">
        <v>121.9166165630817</v>
      </c>
      <c r="K22" s="160">
        <v>0.263172501087098</v>
      </c>
      <c r="L22" s="160">
        <v>7.2193600000143192</v>
      </c>
      <c r="M22" s="160">
        <v>0.24355499815948178</v>
      </c>
      <c r="N22" s="160">
        <v>9.6772249982357152</v>
      </c>
      <c r="O22" s="160">
        <v>3.3136074913919824</v>
      </c>
      <c r="P22" s="160">
        <v>4.3508281243741536</v>
      </c>
      <c r="Q22" s="146">
        <v>26.021473861512018</v>
      </c>
      <c r="T22" s="167"/>
      <c r="V22" s="164"/>
    </row>
    <row r="23" spans="1:22" ht="10.7" customHeight="1" x14ac:dyDescent="0.2">
      <c r="A23" s="122"/>
      <c r="B23" s="158" t="s">
        <v>92</v>
      </c>
      <c r="C23" s="159">
        <v>928.79399999999998</v>
      </c>
      <c r="D23" s="160">
        <v>1015.5940000000001</v>
      </c>
      <c r="E23" s="160">
        <v>34.5</v>
      </c>
      <c r="F23" s="160">
        <v>86.800000000000068</v>
      </c>
      <c r="G23" s="246">
        <v>1015.5940000000001</v>
      </c>
      <c r="H23" s="160">
        <v>539.50693639941505</v>
      </c>
      <c r="I23" s="162">
        <v>53.122304424742076</v>
      </c>
      <c r="J23" s="161">
        <v>476.087063600585</v>
      </c>
      <c r="K23" s="160">
        <v>47.28465958401199</v>
      </c>
      <c r="L23" s="160">
        <v>32.971128803270005</v>
      </c>
      <c r="M23" s="160">
        <v>37.639413583353019</v>
      </c>
      <c r="N23" s="160">
        <v>16.042414946952022</v>
      </c>
      <c r="O23" s="160">
        <v>1.5796090708444539</v>
      </c>
      <c r="P23" s="160">
        <v>33.484404229396759</v>
      </c>
      <c r="Q23" s="146">
        <v>12.218173342400901</v>
      </c>
      <c r="T23" s="167"/>
      <c r="V23" s="164"/>
    </row>
    <row r="24" spans="1:22" ht="10.7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7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0</v>
      </c>
      <c r="F25" s="160">
        <v>-44.400000000000006</v>
      </c>
      <c r="G25" s="246">
        <v>77.086999999999989</v>
      </c>
      <c r="H25" s="160">
        <v>57.376800227165234</v>
      </c>
      <c r="I25" s="162">
        <v>74.431227349832312</v>
      </c>
      <c r="J25" s="161">
        <v>19.710199772834756</v>
      </c>
      <c r="K25" s="160">
        <v>0</v>
      </c>
      <c r="L25" s="160">
        <v>2.1294000091552974</v>
      </c>
      <c r="M25" s="160">
        <v>0</v>
      </c>
      <c r="N25" s="160">
        <v>3.0431701583862036</v>
      </c>
      <c r="O25" s="160">
        <v>3.9477086387927978</v>
      </c>
      <c r="P25" s="160">
        <v>1.2931425418853753</v>
      </c>
      <c r="Q25" s="146">
        <v>13.242093686050797</v>
      </c>
      <c r="T25" s="167"/>
      <c r="V25" s="168"/>
    </row>
    <row r="26" spans="1:22" ht="10.7" customHeight="1" x14ac:dyDescent="0.2">
      <c r="A26" s="122"/>
      <c r="B26" s="158" t="s">
        <v>94</v>
      </c>
      <c r="C26" s="159">
        <v>55.005000000000003</v>
      </c>
      <c r="D26" s="160">
        <v>92.605000000000004</v>
      </c>
      <c r="E26" s="160">
        <v>0</v>
      </c>
      <c r="F26" s="160">
        <v>37.6</v>
      </c>
      <c r="G26" s="246">
        <v>92.605000000000004</v>
      </c>
      <c r="H26" s="160">
        <v>65.553834769308594</v>
      </c>
      <c r="I26" s="162">
        <v>70.788655870966565</v>
      </c>
      <c r="J26" s="161">
        <v>27.05116523069141</v>
      </c>
      <c r="K26" s="160">
        <v>10.216439845085205</v>
      </c>
      <c r="L26" s="160">
        <v>0.40599000358579929</v>
      </c>
      <c r="M26" s="160">
        <v>0.25974000167840217</v>
      </c>
      <c r="N26" s="160">
        <v>5.4814500045776882</v>
      </c>
      <c r="O26" s="160">
        <v>5.9191728357839075</v>
      </c>
      <c r="P26" s="160">
        <v>4.0909049637317736</v>
      </c>
      <c r="Q26" s="146">
        <v>4.6125137275286408</v>
      </c>
      <c r="T26" s="167"/>
    </row>
    <row r="27" spans="1:22" ht="10.7" customHeight="1" x14ac:dyDescent="0.2">
      <c r="A27" s="122"/>
      <c r="B27" s="158" t="s">
        <v>95</v>
      </c>
      <c r="C27" s="159">
        <v>63.552</v>
      </c>
      <c r="D27" s="160">
        <v>26.451999999999998</v>
      </c>
      <c r="E27" s="160">
        <v>0</v>
      </c>
      <c r="F27" s="160">
        <v>-37.1</v>
      </c>
      <c r="G27" s="246">
        <v>26.451999999999998</v>
      </c>
      <c r="H27" s="160">
        <v>0.12994499796629</v>
      </c>
      <c r="I27" s="162">
        <v>0.49124829111708002</v>
      </c>
      <c r="J27" s="161">
        <v>26.322055002033707</v>
      </c>
      <c r="K27" s="160">
        <v>0</v>
      </c>
      <c r="L27" s="160">
        <v>9.3599996566779975E-3</v>
      </c>
      <c r="M27" s="160">
        <v>0</v>
      </c>
      <c r="N27" s="160">
        <v>0</v>
      </c>
      <c r="O27" s="160">
        <v>0</v>
      </c>
      <c r="P27" s="160">
        <v>2.3399999141694994E-3</v>
      </c>
      <c r="Q27" s="146" t="s">
        <v>239</v>
      </c>
      <c r="T27" s="167"/>
    </row>
    <row r="28" spans="1:22" ht="10.7" customHeight="1" x14ac:dyDescent="0.2">
      <c r="A28" s="122"/>
      <c r="B28" s="158" t="s">
        <v>96</v>
      </c>
      <c r="C28" s="159">
        <v>254.84800000000001</v>
      </c>
      <c r="D28" s="160">
        <v>285.84800000000001</v>
      </c>
      <c r="E28" s="160">
        <v>0</v>
      </c>
      <c r="F28" s="160">
        <v>31</v>
      </c>
      <c r="G28" s="246">
        <v>285.84800000000001</v>
      </c>
      <c r="H28" s="160">
        <v>218.51825778860999</v>
      </c>
      <c r="I28" s="162">
        <v>76.44561367881181</v>
      </c>
      <c r="J28" s="161">
        <v>67.329742211390027</v>
      </c>
      <c r="K28" s="160">
        <v>6.4850449066159968</v>
      </c>
      <c r="L28" s="160">
        <v>0.28079998779301718</v>
      </c>
      <c r="M28" s="160">
        <v>69.162850032807</v>
      </c>
      <c r="N28" s="160">
        <v>5.4171000366209796</v>
      </c>
      <c r="O28" s="160">
        <v>1.8950981069033122</v>
      </c>
      <c r="P28" s="160">
        <v>20.336448740959248</v>
      </c>
      <c r="Q28" s="146">
        <v>1.3107915285023433</v>
      </c>
      <c r="T28" s="167"/>
    </row>
    <row r="29" spans="1:22" ht="10.7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2.8000000000000001E-2</v>
      </c>
      <c r="L29" s="160">
        <v>2.9000000000000001E-2</v>
      </c>
      <c r="M29" s="160">
        <v>0</v>
      </c>
      <c r="N29" s="160">
        <v>0</v>
      </c>
      <c r="O29" s="160">
        <v>0</v>
      </c>
      <c r="P29" s="160">
        <v>1.4250000000000001E-2</v>
      </c>
      <c r="Q29" s="146" t="s">
        <v>239</v>
      </c>
      <c r="T29" s="167"/>
    </row>
    <row r="30" spans="1:22" ht="10.7" customHeight="1" x14ac:dyDescent="0.2">
      <c r="A30" s="122"/>
      <c r="B30" s="158" t="s">
        <v>98</v>
      </c>
      <c r="C30" s="159">
        <v>138.70599999999999</v>
      </c>
      <c r="D30" s="160">
        <v>50.305999999999983</v>
      </c>
      <c r="E30" s="160">
        <v>0</v>
      </c>
      <c r="F30" s="160">
        <v>-88.4</v>
      </c>
      <c r="G30" s="246">
        <v>50.305999999999983</v>
      </c>
      <c r="H30" s="160">
        <v>7.377110019207004</v>
      </c>
      <c r="I30" s="162">
        <v>14.66447346083371</v>
      </c>
      <c r="J30" s="161">
        <v>42.928889980792981</v>
      </c>
      <c r="K30" s="160">
        <v>6.4349999904630195E-2</v>
      </c>
      <c r="L30" s="160">
        <v>0.20816999816894022</v>
      </c>
      <c r="M30" s="160">
        <v>0.14547000122071019</v>
      </c>
      <c r="N30" s="160">
        <v>0.23713000202178947</v>
      </c>
      <c r="O30" s="160">
        <v>0.47137518789366983</v>
      </c>
      <c r="P30" s="160">
        <v>0.16378000032901752</v>
      </c>
      <c r="Q30" s="146" t="s">
        <v>239</v>
      </c>
      <c r="T30" s="167"/>
    </row>
    <row r="31" spans="1:22" ht="10.7" customHeight="1" x14ac:dyDescent="0.2">
      <c r="A31" s="122"/>
      <c r="B31" s="158" t="s">
        <v>99</v>
      </c>
      <c r="C31" s="159">
        <v>31.774999999999999</v>
      </c>
      <c r="D31" s="160">
        <v>50.475000000000001</v>
      </c>
      <c r="E31" s="160">
        <v>4</v>
      </c>
      <c r="F31" s="160">
        <v>18.700000000000003</v>
      </c>
      <c r="G31" s="246">
        <v>50.475000000000001</v>
      </c>
      <c r="H31" s="160">
        <v>11.4746358792279</v>
      </c>
      <c r="I31" s="162">
        <v>22.73330535755899</v>
      </c>
      <c r="J31" s="161">
        <v>39.000364120772105</v>
      </c>
      <c r="K31" s="160">
        <v>0.23282999753949873</v>
      </c>
      <c r="L31" s="160">
        <v>0.11933999967570053</v>
      </c>
      <c r="M31" s="160">
        <v>4.5629999488600248E-2</v>
      </c>
      <c r="N31" s="160">
        <v>2.9249999523200287E-2</v>
      </c>
      <c r="O31" s="160">
        <v>5.7949478995939149E-2</v>
      </c>
      <c r="P31" s="160">
        <v>0.10676249905674995</v>
      </c>
      <c r="Q31" s="146" t="s">
        <v>239</v>
      </c>
      <c r="T31" s="167"/>
    </row>
    <row r="32" spans="1:22" ht="10.7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7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7" customHeight="1" x14ac:dyDescent="0.2">
      <c r="A34" s="122"/>
      <c r="B34" s="1" t="s">
        <v>102</v>
      </c>
      <c r="C34" s="159">
        <v>11.726000000000001</v>
      </c>
      <c r="D34" s="160">
        <v>9.3260000000000005</v>
      </c>
      <c r="E34" s="160">
        <v>0</v>
      </c>
      <c r="F34" s="160">
        <v>-2.4000000000000004</v>
      </c>
      <c r="G34" s="246">
        <v>9.3260000000000005</v>
      </c>
      <c r="H34" s="160">
        <v>0.85952880752086602</v>
      </c>
      <c r="I34" s="162">
        <v>9.2164787424497749</v>
      </c>
      <c r="J34" s="161">
        <v>8.4664711924791352</v>
      </c>
      <c r="K34" s="160">
        <v>3.0419999599457015E-2</v>
      </c>
      <c r="L34" s="160">
        <v>9.3599998474120927E-2</v>
      </c>
      <c r="M34" s="160">
        <v>2.1059999227523996E-2</v>
      </c>
      <c r="N34" s="160">
        <v>0.27335881567001308</v>
      </c>
      <c r="O34" s="160">
        <v>2.931147498070052</v>
      </c>
      <c r="P34" s="160">
        <v>0.10460970324277875</v>
      </c>
      <c r="Q34" s="146" t="s">
        <v>239</v>
      </c>
      <c r="T34" s="167"/>
    </row>
    <row r="35" spans="1:21" ht="10.7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7" customHeight="1" x14ac:dyDescent="0.2">
      <c r="A36" s="122"/>
      <c r="B36" s="165" t="s">
        <v>104</v>
      </c>
      <c r="C36" s="169">
        <v>5400.2870000000003</v>
      </c>
      <c r="D36" s="160">
        <v>5954.3870000000006</v>
      </c>
      <c r="E36" s="160">
        <v>62.499999999999829</v>
      </c>
      <c r="F36" s="160">
        <v>554.09999999999991</v>
      </c>
      <c r="G36" s="246">
        <v>5954.3870000000006</v>
      </c>
      <c r="H36" s="160">
        <v>3744.2337547098905</v>
      </c>
      <c r="I36" s="162">
        <v>62.88193486096705</v>
      </c>
      <c r="J36" s="161">
        <v>2210.1532452901092</v>
      </c>
      <c r="K36" s="160">
        <v>148.46091683384384</v>
      </c>
      <c r="L36" s="160">
        <v>154.94433879937424</v>
      </c>
      <c r="M36" s="160">
        <v>183.60600361554316</v>
      </c>
      <c r="N36" s="160">
        <v>167.98880395714241</v>
      </c>
      <c r="O36" s="160">
        <v>2.8212610963503448</v>
      </c>
      <c r="P36" s="160">
        <v>163.75001580147591</v>
      </c>
      <c r="Q36" s="146">
        <v>11.497117752767807</v>
      </c>
      <c r="T36" s="167"/>
    </row>
    <row r="37" spans="1:21" ht="10.7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7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7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3.26621494499966</v>
      </c>
      <c r="I39" s="162">
        <v>42.407361010122827</v>
      </c>
      <c r="J39" s="161">
        <v>4.4357850550003395</v>
      </c>
      <c r="K39" s="160">
        <v>1.0529999732969753E-2</v>
      </c>
      <c r="L39" s="160">
        <v>0.12848999738693001</v>
      </c>
      <c r="M39" s="160">
        <v>0.11699999809265016</v>
      </c>
      <c r="N39" s="160">
        <v>0.15914000046252996</v>
      </c>
      <c r="O39" s="160">
        <v>2.0662165731307454</v>
      </c>
      <c r="P39" s="160">
        <v>0.10378999891876997</v>
      </c>
      <c r="Q39" s="146">
        <v>40.738077861162274</v>
      </c>
    </row>
    <row r="40" spans="1:21" ht="10.7" customHeight="1" x14ac:dyDescent="0.2">
      <c r="A40" s="122"/>
      <c r="B40" s="171" t="s">
        <v>107</v>
      </c>
      <c r="C40" s="159">
        <v>364.03100000000001</v>
      </c>
      <c r="D40" s="170">
        <v>203.53100000000001</v>
      </c>
      <c r="E40" s="170">
        <v>-4</v>
      </c>
      <c r="F40" s="160">
        <v>-160.5</v>
      </c>
      <c r="G40" s="246">
        <v>203.53100000000001</v>
      </c>
      <c r="H40" s="160">
        <v>148.69718758851292</v>
      </c>
      <c r="I40" s="162">
        <v>73.058741709377401</v>
      </c>
      <c r="J40" s="161">
        <v>54.833812411487088</v>
      </c>
      <c r="K40" s="160">
        <v>6.2298731952905975</v>
      </c>
      <c r="L40" s="160">
        <v>4.433933888375714</v>
      </c>
      <c r="M40" s="160">
        <v>6.2611619161367766</v>
      </c>
      <c r="N40" s="160">
        <v>1.2780719833970196</v>
      </c>
      <c r="O40" s="160">
        <v>0.62794954252522683</v>
      </c>
      <c r="P40" s="160">
        <v>4.5507602458000269</v>
      </c>
      <c r="Q40" s="146">
        <v>10.049374049554498</v>
      </c>
    </row>
    <row r="41" spans="1:21" ht="10.7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7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7" customHeight="1" x14ac:dyDescent="0.2">
      <c r="A43" s="122"/>
      <c r="B43" s="172" t="s">
        <v>110</v>
      </c>
      <c r="C43" s="251">
        <v>5808.1360000000004</v>
      </c>
      <c r="D43" s="174">
        <v>6165.6360000000004</v>
      </c>
      <c r="E43" s="174">
        <v>58.499999999999829</v>
      </c>
      <c r="F43" s="174">
        <v>357.49999999999989</v>
      </c>
      <c r="G43" s="247">
        <v>6165.6360000000013</v>
      </c>
      <c r="H43" s="174">
        <v>3896.1971572434031</v>
      </c>
      <c r="I43" s="176">
        <v>63.192137149247898</v>
      </c>
      <c r="J43" s="175">
        <v>2269.4388427565982</v>
      </c>
      <c r="K43" s="177">
        <v>154.70132002886749</v>
      </c>
      <c r="L43" s="177">
        <v>159.50676268513689</v>
      </c>
      <c r="M43" s="177">
        <v>189.98416552977233</v>
      </c>
      <c r="N43" s="177">
        <v>169.42601594100233</v>
      </c>
      <c r="O43" s="177">
        <v>2.7479081791562514</v>
      </c>
      <c r="P43" s="177">
        <v>168.40456604619476</v>
      </c>
      <c r="Q43" s="153">
        <v>11.476112293380885</v>
      </c>
      <c r="T43" s="167"/>
      <c r="U43" s="167"/>
    </row>
    <row r="44" spans="1:21" ht="10.7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7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7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44440</v>
      </c>
      <c r="L48" s="151">
        <v>44447</v>
      </c>
      <c r="M48" s="151">
        <v>44454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7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7" customHeight="1" x14ac:dyDescent="0.2">
      <c r="A50" s="122"/>
      <c r="B50" s="183"/>
      <c r="C50" s="263" t="s">
        <v>132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136"/>
    </row>
    <row r="51" spans="1:20" ht="10.7" customHeight="1" x14ac:dyDescent="0.2">
      <c r="A51" s="122"/>
      <c r="B51" s="158" t="s">
        <v>80</v>
      </c>
      <c r="C51" s="159">
        <v>7470.6689999999999</v>
      </c>
      <c r="D51" s="160">
        <v>7507.9690000000001</v>
      </c>
      <c r="E51" s="160">
        <v>40.600000000000364</v>
      </c>
      <c r="F51" s="160">
        <v>37.300000000000182</v>
      </c>
      <c r="G51" s="246">
        <v>7507.9690000000001</v>
      </c>
      <c r="H51" s="160">
        <v>2814.0078799999355</v>
      </c>
      <c r="I51" s="162">
        <v>37.480281018740691</v>
      </c>
      <c r="J51" s="161">
        <v>4693.9611200000645</v>
      </c>
      <c r="K51" s="160">
        <v>168.44081499910362</v>
      </c>
      <c r="L51" s="160">
        <v>118.55499999999984</v>
      </c>
      <c r="M51" s="160">
        <v>73.087264999866875</v>
      </c>
      <c r="N51" s="160">
        <v>83.836699999690154</v>
      </c>
      <c r="O51" s="160">
        <v>1.1166362034751363</v>
      </c>
      <c r="P51" s="160">
        <v>110.97994499966512</v>
      </c>
      <c r="Q51" s="146">
        <v>40.29557980060477</v>
      </c>
      <c r="T51" s="167"/>
    </row>
    <row r="52" spans="1:20" ht="10.7" customHeight="1" x14ac:dyDescent="0.2">
      <c r="A52" s="122"/>
      <c r="B52" s="158" t="s">
        <v>81</v>
      </c>
      <c r="C52" s="159">
        <v>2309.0509999999999</v>
      </c>
      <c r="D52" s="160">
        <v>2658.3509999999997</v>
      </c>
      <c r="E52" s="160">
        <v>16.399999999999636</v>
      </c>
      <c r="F52" s="160">
        <v>349.29999999999973</v>
      </c>
      <c r="G52" s="246">
        <v>2658.3509999999997</v>
      </c>
      <c r="H52" s="160">
        <v>1005.665046394348</v>
      </c>
      <c r="I52" s="162">
        <v>37.830408640331854</v>
      </c>
      <c r="J52" s="161">
        <v>1652.6859536056518</v>
      </c>
      <c r="K52" s="160">
        <v>51.34699999999998</v>
      </c>
      <c r="L52" s="160">
        <v>10.651000000000067</v>
      </c>
      <c r="M52" s="160">
        <v>38.466999999999985</v>
      </c>
      <c r="N52" s="160">
        <v>39.660999999999945</v>
      </c>
      <c r="O52" s="160">
        <v>1.4919399281735162</v>
      </c>
      <c r="P52" s="160">
        <v>35.031499999999994</v>
      </c>
      <c r="Q52" s="146">
        <v>45.177139249122988</v>
      </c>
      <c r="T52" s="167"/>
    </row>
    <row r="53" spans="1:20" ht="10.7" customHeight="1" x14ac:dyDescent="0.2">
      <c r="A53" s="122"/>
      <c r="B53" s="158" t="s">
        <v>82</v>
      </c>
      <c r="C53" s="159">
        <v>3390.172</v>
      </c>
      <c r="D53" s="160">
        <v>3844.2719999999999</v>
      </c>
      <c r="E53" s="160">
        <v>0</v>
      </c>
      <c r="F53" s="160">
        <v>454.09999999999991</v>
      </c>
      <c r="G53" s="246">
        <v>3844.2719999999999</v>
      </c>
      <c r="H53" s="160">
        <v>1445.0119999999999</v>
      </c>
      <c r="I53" s="162">
        <v>37.588703400799936</v>
      </c>
      <c r="J53" s="161">
        <v>2399.2600000000002</v>
      </c>
      <c r="K53" s="160">
        <v>58.195999999999913</v>
      </c>
      <c r="L53" s="160">
        <v>37.283000000000129</v>
      </c>
      <c r="M53" s="160">
        <v>62.847999999999956</v>
      </c>
      <c r="N53" s="160">
        <v>123.06899999999996</v>
      </c>
      <c r="O53" s="160">
        <v>3.2013603615977217</v>
      </c>
      <c r="P53" s="160">
        <v>70.34899999999999</v>
      </c>
      <c r="Q53" s="146">
        <v>32.105104550171298</v>
      </c>
      <c r="T53" s="167"/>
    </row>
    <row r="54" spans="1:20" ht="10.7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1341.501</v>
      </c>
      <c r="I54" s="162">
        <v>25.220569365914184</v>
      </c>
      <c r="J54" s="161">
        <v>3977.5740000000005</v>
      </c>
      <c r="K54" s="160">
        <v>40.191000000000031</v>
      </c>
      <c r="L54" s="160">
        <v>53.769999999999982</v>
      </c>
      <c r="M54" s="160">
        <v>64.3900000000001</v>
      </c>
      <c r="N54" s="160">
        <v>112.94499999999994</v>
      </c>
      <c r="O54" s="160">
        <v>2.1233955151976596</v>
      </c>
      <c r="P54" s="160">
        <v>67.824000000000012</v>
      </c>
      <c r="Q54" s="146" t="s">
        <v>239</v>
      </c>
      <c r="T54" s="167"/>
    </row>
    <row r="55" spans="1:20" ht="10.7" customHeight="1" x14ac:dyDescent="0.2">
      <c r="A55" s="122"/>
      <c r="B55" s="158" t="s">
        <v>84</v>
      </c>
      <c r="C55" s="159">
        <v>252.31100000000001</v>
      </c>
      <c r="D55" s="160">
        <v>249.911</v>
      </c>
      <c r="E55" s="160">
        <v>0</v>
      </c>
      <c r="F55" s="160">
        <v>-2.4000000000000057</v>
      </c>
      <c r="G55" s="246">
        <v>249.911</v>
      </c>
      <c r="H55" s="160">
        <v>44.130872482657431</v>
      </c>
      <c r="I55" s="162">
        <v>17.658635467289329</v>
      </c>
      <c r="J55" s="161">
        <v>205.78012751734258</v>
      </c>
      <c r="K55" s="160">
        <v>0.6459500007629444</v>
      </c>
      <c r="L55" s="160">
        <v>1.5396999998092724</v>
      </c>
      <c r="M55" s="160">
        <v>1.4888300018310403</v>
      </c>
      <c r="N55" s="160">
        <v>2.2089749450683556</v>
      </c>
      <c r="O55" s="160">
        <v>0.88390464808205949</v>
      </c>
      <c r="P55" s="160">
        <v>1.4708637368679032</v>
      </c>
      <c r="Q55" s="146" t="s">
        <v>239</v>
      </c>
      <c r="T55" s="167"/>
    </row>
    <row r="56" spans="1:20" ht="10.7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4.5960000000000001</v>
      </c>
      <c r="I56" s="162">
        <v>10.791012185673027</v>
      </c>
      <c r="J56" s="161">
        <v>37.995000000000005</v>
      </c>
      <c r="K56" s="160">
        <v>0</v>
      </c>
      <c r="L56" s="160">
        <v>0</v>
      </c>
      <c r="M56" s="160">
        <v>0.53600000000000003</v>
      </c>
      <c r="N56" s="160">
        <v>0.42100000000000026</v>
      </c>
      <c r="O56" s="160">
        <v>0.98847174285647244</v>
      </c>
      <c r="P56" s="160">
        <v>0.23925000000000007</v>
      </c>
      <c r="Q56" s="146" t="s">
        <v>239</v>
      </c>
      <c r="T56" s="167"/>
    </row>
    <row r="57" spans="1:20" ht="10.7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-40.599999999999909</v>
      </c>
      <c r="F57" s="160">
        <v>-32.799999999999955</v>
      </c>
      <c r="G57" s="246">
        <v>830.70900000000006</v>
      </c>
      <c r="H57" s="160">
        <v>302.39600000000002</v>
      </c>
      <c r="I57" s="162">
        <v>36.402157674949954</v>
      </c>
      <c r="J57" s="161">
        <v>528.3130000000001</v>
      </c>
      <c r="K57" s="160">
        <v>64.062999999999988</v>
      </c>
      <c r="L57" s="160">
        <v>41.900000000000006</v>
      </c>
      <c r="M57" s="160">
        <v>6.3650000000000091</v>
      </c>
      <c r="N57" s="160">
        <v>0</v>
      </c>
      <c r="O57" s="160">
        <v>0</v>
      </c>
      <c r="P57" s="160">
        <v>28.082000000000001</v>
      </c>
      <c r="Q57" s="146">
        <v>16.813225553735492</v>
      </c>
      <c r="T57" s="167"/>
    </row>
    <row r="58" spans="1:20" ht="10.7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141.28200000000001</v>
      </c>
      <c r="I58" s="162">
        <v>36.770259402595848</v>
      </c>
      <c r="J58" s="161">
        <v>242.94699999999997</v>
      </c>
      <c r="K58" s="160">
        <v>1.2199999999999989</v>
      </c>
      <c r="L58" s="160">
        <v>0.89499999999998181</v>
      </c>
      <c r="M58" s="160">
        <v>1.4150000000000205</v>
      </c>
      <c r="N58" s="160">
        <v>1.7299999999999898</v>
      </c>
      <c r="O58" s="160">
        <v>0.45025232348416949</v>
      </c>
      <c r="P58" s="160">
        <v>1.3149999999999977</v>
      </c>
      <c r="Q58" s="146" t="s">
        <v>239</v>
      </c>
      <c r="T58" s="167"/>
    </row>
    <row r="59" spans="1:20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7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883.471</v>
      </c>
      <c r="I60" s="162">
        <v>62.836356239424688</v>
      </c>
      <c r="J60" s="161">
        <v>522.51600000000008</v>
      </c>
      <c r="K60" s="160">
        <v>35.498000000000047</v>
      </c>
      <c r="L60" s="160">
        <v>31.605999999999995</v>
      </c>
      <c r="M60" s="160">
        <v>31.187000000000012</v>
      </c>
      <c r="N60" s="160">
        <v>43.289999999999964</v>
      </c>
      <c r="O60" s="160">
        <v>3.0789758369031834</v>
      </c>
      <c r="P60" s="160">
        <v>35.395250000000004</v>
      </c>
      <c r="Q60" s="146">
        <v>12.762319802798398</v>
      </c>
      <c r="T60" s="167"/>
    </row>
    <row r="61" spans="1:20" ht="10.7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7" customHeight="1" x14ac:dyDescent="0.2">
      <c r="A62" s="122"/>
      <c r="B62" s="165" t="s">
        <v>90</v>
      </c>
      <c r="C62" s="170">
        <v>22010.493999999999</v>
      </c>
      <c r="D62" s="160">
        <v>22243.094000000001</v>
      </c>
      <c r="E62" s="170">
        <v>16.400000000000091</v>
      </c>
      <c r="F62" s="170">
        <v>232.60000000000025</v>
      </c>
      <c r="G62" s="249">
        <v>22243.094000000001</v>
      </c>
      <c r="H62" s="170">
        <v>7982.0617988769409</v>
      </c>
      <c r="I62" s="162">
        <v>35.885573287946997</v>
      </c>
      <c r="J62" s="202">
        <v>14261.03220112306</v>
      </c>
      <c r="K62" s="170">
        <v>419.60176499986653</v>
      </c>
      <c r="L62" s="170">
        <v>296.19969999980924</v>
      </c>
      <c r="M62" s="170">
        <v>279.78409500169801</v>
      </c>
      <c r="N62" s="170">
        <v>407.16167494475826</v>
      </c>
      <c r="O62" s="170">
        <v>13.334936559769918</v>
      </c>
      <c r="P62" s="170">
        <v>350.68680873653307</v>
      </c>
      <c r="Q62" s="146">
        <v>38.666006949343817</v>
      </c>
      <c r="T62" s="167"/>
    </row>
    <row r="63" spans="1:20" ht="10.7" customHeight="1" x14ac:dyDescent="0.2">
      <c r="A63" s="122"/>
      <c r="B63" s="158" t="s">
        <v>91</v>
      </c>
      <c r="C63" s="159">
        <v>1511.558</v>
      </c>
      <c r="D63" s="160">
        <v>1722.6579999999999</v>
      </c>
      <c r="E63" s="160">
        <v>-16.400000000000091</v>
      </c>
      <c r="F63" s="160">
        <v>211.09999999999991</v>
      </c>
      <c r="G63" s="246">
        <v>1722.6579999999999</v>
      </c>
      <c r="H63" s="160">
        <v>556.00799311450123</v>
      </c>
      <c r="I63" s="162">
        <v>32.276168172353493</v>
      </c>
      <c r="J63" s="161">
        <v>1166.6500068854987</v>
      </c>
      <c r="K63" s="160">
        <v>2.8175199962854549</v>
      </c>
      <c r="L63" s="160">
        <v>34.333769999265712</v>
      </c>
      <c r="M63" s="160">
        <v>7.2171999988555626</v>
      </c>
      <c r="N63" s="160">
        <v>46.8280550005436</v>
      </c>
      <c r="O63" s="160">
        <v>2.7183605219691662</v>
      </c>
      <c r="P63" s="160">
        <v>22.799136248737582</v>
      </c>
      <c r="Q63" s="146">
        <v>49.170798496811372</v>
      </c>
      <c r="T63" s="167"/>
    </row>
    <row r="64" spans="1:20" ht="10.7" customHeight="1" x14ac:dyDescent="0.2">
      <c r="A64" s="184"/>
      <c r="B64" s="158" t="s">
        <v>92</v>
      </c>
      <c r="C64" s="159">
        <v>2709.3829999999998</v>
      </c>
      <c r="D64" s="160">
        <v>2276.5829999999996</v>
      </c>
      <c r="E64" s="160">
        <v>-77.5</v>
      </c>
      <c r="F64" s="160">
        <v>-432.80000000000018</v>
      </c>
      <c r="G64" s="246">
        <v>2276.5829999999996</v>
      </c>
      <c r="H64" s="160">
        <v>717.81820492269605</v>
      </c>
      <c r="I64" s="162">
        <v>31.530508877677473</v>
      </c>
      <c r="J64" s="161">
        <v>1558.7647950773035</v>
      </c>
      <c r="K64" s="160">
        <v>45.084299895644904</v>
      </c>
      <c r="L64" s="160">
        <v>33.598709852218008</v>
      </c>
      <c r="M64" s="160">
        <v>44.202981588543025</v>
      </c>
      <c r="N64" s="160">
        <v>46.640990006983088</v>
      </c>
      <c r="O64" s="160">
        <v>2.0487278525308805</v>
      </c>
      <c r="P64" s="160">
        <v>42.381745335847256</v>
      </c>
      <c r="Q64" s="146">
        <v>34.779155335041658</v>
      </c>
      <c r="T64" s="167"/>
    </row>
    <row r="65" spans="1:20" ht="10.7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7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36.094500131607099</v>
      </c>
      <c r="I66" s="162">
        <v>14.00053533311887</v>
      </c>
      <c r="J66" s="161">
        <v>221.71349986839289</v>
      </c>
      <c r="K66" s="160">
        <v>0</v>
      </c>
      <c r="L66" s="160">
        <v>0.1263600006104042</v>
      </c>
      <c r="M66" s="160">
        <v>0</v>
      </c>
      <c r="N66" s="160">
        <v>1.1594699935913013</v>
      </c>
      <c r="O66" s="160">
        <v>0.44974166573236729</v>
      </c>
      <c r="P66" s="160">
        <v>0.32145749855042638</v>
      </c>
      <c r="Q66" s="146" t="s">
        <v>239</v>
      </c>
      <c r="T66" s="167"/>
    </row>
    <row r="67" spans="1:20" ht="10.7" customHeight="1" x14ac:dyDescent="0.2">
      <c r="A67" s="122"/>
      <c r="B67" s="158" t="s">
        <v>94</v>
      </c>
      <c r="C67" s="159">
        <v>302.012</v>
      </c>
      <c r="D67" s="160">
        <v>835.71199999999999</v>
      </c>
      <c r="E67" s="160">
        <v>25</v>
      </c>
      <c r="F67" s="160">
        <v>533.70000000000005</v>
      </c>
      <c r="G67" s="246">
        <v>835.71199999999999</v>
      </c>
      <c r="H67" s="160">
        <v>632.29051893645294</v>
      </c>
      <c r="I67" s="162">
        <v>75.658901503921555</v>
      </c>
      <c r="J67" s="161">
        <v>203.42148106354705</v>
      </c>
      <c r="K67" s="160">
        <v>28.902852767945035</v>
      </c>
      <c r="L67" s="160">
        <v>42.865480587004981</v>
      </c>
      <c r="M67" s="160">
        <v>38.136419631958006</v>
      </c>
      <c r="N67" s="160">
        <v>15.359300109862943</v>
      </c>
      <c r="O67" s="160">
        <v>1.8378699970639338</v>
      </c>
      <c r="P67" s="160">
        <v>31.316013274192741</v>
      </c>
      <c r="Q67" s="146">
        <v>4.4957655778995642</v>
      </c>
      <c r="T67" s="167"/>
    </row>
    <row r="68" spans="1:20" ht="10.7" customHeight="1" x14ac:dyDescent="0.2">
      <c r="A68" s="122"/>
      <c r="B68" s="158" t="s">
        <v>95</v>
      </c>
      <c r="C68" s="159">
        <v>347.399</v>
      </c>
      <c r="D68" s="160">
        <v>184.59899999999999</v>
      </c>
      <c r="E68" s="160">
        <v>0</v>
      </c>
      <c r="F68" s="160">
        <v>-162.80000000000001</v>
      </c>
      <c r="G68" s="246">
        <v>184.59899999999999</v>
      </c>
      <c r="H68" s="160">
        <v>5.8499999046325701E-3</v>
      </c>
      <c r="I68" s="162">
        <v>3.16903119986163E-3</v>
      </c>
      <c r="J68" s="161">
        <v>184.59315000009536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7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52.5</v>
      </c>
      <c r="F69" s="160">
        <v>-147.90000000000009</v>
      </c>
      <c r="G69" s="246">
        <v>1473.4289999999999</v>
      </c>
      <c r="H69" s="160">
        <v>1119.3560785479999</v>
      </c>
      <c r="I69" s="162">
        <v>75.969461612877168</v>
      </c>
      <c r="J69" s="161">
        <v>354.07292145199995</v>
      </c>
      <c r="K69" s="160">
        <v>16.907590270937021</v>
      </c>
      <c r="L69" s="160">
        <v>37.982500278473026</v>
      </c>
      <c r="M69" s="160">
        <v>187.22296553886008</v>
      </c>
      <c r="N69" s="160">
        <v>12.288159774779842</v>
      </c>
      <c r="O69" s="160">
        <v>0.8339838414188836</v>
      </c>
      <c r="P69" s="160">
        <v>63.600303965762492</v>
      </c>
      <c r="Q69" s="146">
        <v>3.5671576922431933</v>
      </c>
      <c r="T69" s="167"/>
    </row>
    <row r="70" spans="1:20" ht="10.7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7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1.2340105459019546</v>
      </c>
      <c r="I71" s="162">
        <v>2.5790761090600345</v>
      </c>
      <c r="J71" s="161">
        <v>46.612989454098042</v>
      </c>
      <c r="K71" s="160">
        <v>0</v>
      </c>
      <c r="L71" s="160">
        <v>0.11135999965667687</v>
      </c>
      <c r="M71" s="160">
        <v>7.1869999922812067E-2</v>
      </c>
      <c r="N71" s="160">
        <v>6.9529999732971914E-2</v>
      </c>
      <c r="O71" s="160">
        <v>0.14531736521197133</v>
      </c>
      <c r="P71" s="160">
        <v>6.3189999828115212E-2</v>
      </c>
      <c r="Q71" s="146" t="s">
        <v>239</v>
      </c>
      <c r="T71" s="167"/>
    </row>
    <row r="72" spans="1:20" ht="10.7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6.7799699949473098</v>
      </c>
      <c r="I72" s="162">
        <v>14.973101289607804</v>
      </c>
      <c r="J72" s="161">
        <v>38.501030005052691</v>
      </c>
      <c r="K72" s="160">
        <v>1.4883499899506598</v>
      </c>
      <c r="L72" s="160">
        <v>0.71253001165390017</v>
      </c>
      <c r="M72" s="160">
        <v>3.1589999198910146E-2</v>
      </c>
      <c r="N72" s="160">
        <v>2.7588600091934197</v>
      </c>
      <c r="O72" s="160">
        <v>6.0927541555915719</v>
      </c>
      <c r="P72" s="160">
        <v>1.2478325024992225</v>
      </c>
      <c r="Q72" s="146">
        <v>28.854325342496583</v>
      </c>
      <c r="T72" s="167"/>
    </row>
    <row r="73" spans="1:20" ht="10.7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7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7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18.733070180892899</v>
      </c>
      <c r="I75" s="162">
        <v>130.37142585352424</v>
      </c>
      <c r="J75" s="161">
        <v>-4.3640701808928988</v>
      </c>
      <c r="K75" s="160">
        <v>1.1699999570993214E-3</v>
      </c>
      <c r="L75" s="160">
        <v>5.2146699999569996</v>
      </c>
      <c r="M75" s="160">
        <v>4.0949998855602132E-2</v>
      </c>
      <c r="N75" s="160">
        <v>0.51480000877379695</v>
      </c>
      <c r="O75" s="160">
        <v>3.5827128455271557</v>
      </c>
      <c r="P75" s="160">
        <v>1.4428975018858745</v>
      </c>
      <c r="Q75" s="146">
        <v>0</v>
      </c>
      <c r="T75" s="167"/>
    </row>
    <row r="76" spans="1:20" ht="10.7" customHeight="1" x14ac:dyDescent="0.2">
      <c r="A76" s="122"/>
      <c r="B76" s="165" t="s">
        <v>104</v>
      </c>
      <c r="C76" s="169">
        <v>29135.953999999998</v>
      </c>
      <c r="D76" s="160">
        <v>29118.754000000001</v>
      </c>
      <c r="E76" s="160">
        <v>0</v>
      </c>
      <c r="F76" s="160">
        <v>-17.200000000000074</v>
      </c>
      <c r="G76" s="246">
        <v>29118.754000000001</v>
      </c>
      <c r="H76" s="160">
        <v>11070.381995251846</v>
      </c>
      <c r="I76" s="162">
        <v>38.018048420793853</v>
      </c>
      <c r="J76" s="161">
        <v>18048.372004748155</v>
      </c>
      <c r="K76" s="160">
        <v>514.80354792058824</v>
      </c>
      <c r="L76" s="160">
        <v>451.14508072864919</v>
      </c>
      <c r="M76" s="160">
        <v>556.70807175789196</v>
      </c>
      <c r="N76" s="160">
        <v>532.78083984821933</v>
      </c>
      <c r="O76" s="160">
        <v>1.8296828217588545</v>
      </c>
      <c r="P76" s="160">
        <v>513.85938506383718</v>
      </c>
      <c r="Q76" s="146">
        <v>33.12317285497469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7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2.3792074724435803</v>
      </c>
      <c r="I79" s="162">
        <v>56.28595865728839</v>
      </c>
      <c r="J79" s="161">
        <v>1.84779252755642</v>
      </c>
      <c r="K79" s="160">
        <v>0</v>
      </c>
      <c r="L79" s="160">
        <v>0.26324999880791</v>
      </c>
      <c r="M79" s="160">
        <v>0</v>
      </c>
      <c r="N79" s="160">
        <v>0.19390999794006003</v>
      </c>
      <c r="O79" s="160">
        <v>4.5874141930461327</v>
      </c>
      <c r="P79" s="160">
        <v>0.11428999918699251</v>
      </c>
      <c r="Q79" s="146">
        <v>14.167578446940087</v>
      </c>
    </row>
    <row r="80" spans="1:20" ht="10.7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13.48821994811296</v>
      </c>
      <c r="I80" s="162">
        <v>7.1898060511684099</v>
      </c>
      <c r="J80" s="161">
        <v>174.11378005188703</v>
      </c>
      <c r="K80" s="160">
        <v>1.97992000114917</v>
      </c>
      <c r="L80" s="160">
        <v>1.9799274988174504</v>
      </c>
      <c r="M80" s="160">
        <v>0.98600499308108969</v>
      </c>
      <c r="N80" s="160">
        <v>0.5490299957990592</v>
      </c>
      <c r="O80" s="160">
        <v>0.29265679246439763</v>
      </c>
      <c r="P80" s="160">
        <v>1.3737206222116922</v>
      </c>
      <c r="Q80" s="146" t="s">
        <v>239</v>
      </c>
    </row>
    <row r="81" spans="1:20" ht="10.7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7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7" customHeight="1" x14ac:dyDescent="0.2">
      <c r="A83" s="122"/>
      <c r="B83" s="172" t="s">
        <v>110</v>
      </c>
      <c r="C83" s="251">
        <v>29350.62</v>
      </c>
      <c r="D83" s="174">
        <v>29310.620000000003</v>
      </c>
      <c r="E83" s="174">
        <v>0</v>
      </c>
      <c r="F83" s="177">
        <v>-40.000000000000057</v>
      </c>
      <c r="G83" s="240">
        <v>29310.62</v>
      </c>
      <c r="H83" s="177">
        <v>11086.249422672403</v>
      </c>
      <c r="I83" s="176">
        <v>37.823319406660119</v>
      </c>
      <c r="J83" s="185">
        <v>18224.370577327594</v>
      </c>
      <c r="K83" s="177">
        <v>516.78346792173761</v>
      </c>
      <c r="L83" s="177">
        <v>453.38825822627405</v>
      </c>
      <c r="M83" s="177">
        <v>557.69407675097318</v>
      </c>
      <c r="N83" s="177">
        <v>533.52377984195664</v>
      </c>
      <c r="O83" s="177">
        <v>1.8202405129675068</v>
      </c>
      <c r="P83" s="186">
        <v>515.34739568523537</v>
      </c>
      <c r="Q83" s="153">
        <v>33.363272871681886</v>
      </c>
      <c r="T83" s="167"/>
    </row>
    <row r="84" spans="1:20" ht="10.7" customHeight="1" x14ac:dyDescent="0.2">
      <c r="A84" s="122"/>
      <c r="B84" s="187" t="s">
        <v>271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7" customHeight="1" x14ac:dyDescent="0.2">
      <c r="A85" s="122"/>
      <c r="B85" s="123" t="s">
        <v>112</v>
      </c>
      <c r="C85" s="123"/>
      <c r="J85" s="188"/>
    </row>
    <row r="89" spans="1:20" ht="10.7" customHeight="1" x14ac:dyDescent="0.2">
      <c r="A89" s="122"/>
      <c r="B89" s="123" t="s">
        <v>237</v>
      </c>
      <c r="C89" s="123"/>
      <c r="P89" s="128"/>
    </row>
    <row r="90" spans="1:20" ht="10.7" customHeight="1" x14ac:dyDescent="0.2">
      <c r="A90" s="122"/>
      <c r="B90" s="131" t="s">
        <v>270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7" customHeight="1" x14ac:dyDescent="0.2">
      <c r="A91" s="122"/>
      <c r="D91" s="135"/>
      <c r="N91" s="124"/>
    </row>
    <row r="92" spans="1:20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7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44440</v>
      </c>
      <c r="L94" s="151">
        <v>44447</v>
      </c>
      <c r="M94" s="151">
        <v>44454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7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7" customHeight="1" x14ac:dyDescent="0.2">
      <c r="A96" s="122"/>
      <c r="B96" s="183"/>
      <c r="C96" s="258" t="s">
        <v>148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45"/>
    </row>
    <row r="97" spans="1:20" ht="10.7" customHeight="1" x14ac:dyDescent="0.2">
      <c r="A97" s="122"/>
      <c r="B97" s="158" t="s">
        <v>80</v>
      </c>
      <c r="C97" s="159">
        <v>3351.44</v>
      </c>
      <c r="D97" s="160">
        <v>3227.04</v>
      </c>
      <c r="E97" s="160">
        <v>31.5</v>
      </c>
      <c r="F97" s="160">
        <v>-124.40000000000009</v>
      </c>
      <c r="G97" s="246">
        <v>3227.04</v>
      </c>
      <c r="H97" s="160">
        <v>2415.1969800008537</v>
      </c>
      <c r="I97" s="162">
        <v>74.842486613145596</v>
      </c>
      <c r="J97" s="161">
        <v>811.84301999914624</v>
      </c>
      <c r="K97" s="160">
        <v>61.518650000929938</v>
      </c>
      <c r="L97" s="160">
        <v>73.804999999999836</v>
      </c>
      <c r="M97" s="160">
        <v>44.205539999962184</v>
      </c>
      <c r="N97" s="160">
        <v>77.177929999947537</v>
      </c>
      <c r="O97" s="160">
        <v>2.3916012816682639</v>
      </c>
      <c r="P97" s="160">
        <v>64.176780000209874</v>
      </c>
      <c r="Q97" s="146">
        <v>10.650105224919221</v>
      </c>
      <c r="T97" s="167"/>
    </row>
    <row r="98" spans="1:20" ht="10.7" customHeight="1" x14ac:dyDescent="0.2">
      <c r="A98" s="122"/>
      <c r="B98" s="158" t="s">
        <v>81</v>
      </c>
      <c r="C98" s="159">
        <v>652.19000000000005</v>
      </c>
      <c r="D98" s="160">
        <v>839.8900000000001</v>
      </c>
      <c r="E98" s="160">
        <v>0</v>
      </c>
      <c r="F98" s="160">
        <v>187.70000000000005</v>
      </c>
      <c r="G98" s="246">
        <v>839.8900000000001</v>
      </c>
      <c r="H98" s="160">
        <v>551.01107999420162</v>
      </c>
      <c r="I98" s="162">
        <v>65.605148292538502</v>
      </c>
      <c r="J98" s="161">
        <v>288.87892000579848</v>
      </c>
      <c r="K98" s="160">
        <v>16.100000000000023</v>
      </c>
      <c r="L98" s="160">
        <v>9.6429999999999154</v>
      </c>
      <c r="M98" s="160">
        <v>13.433999999999969</v>
      </c>
      <c r="N98" s="160">
        <v>16.310000000000059</v>
      </c>
      <c r="O98" s="160">
        <v>1.9419209658407717</v>
      </c>
      <c r="P98" s="160">
        <v>13.871749999999992</v>
      </c>
      <c r="Q98" s="146">
        <v>18.824980266065829</v>
      </c>
      <c r="T98" s="167"/>
    </row>
    <row r="99" spans="1:20" ht="10.7" customHeight="1" x14ac:dyDescent="0.2">
      <c r="A99" s="122"/>
      <c r="B99" s="158" t="s">
        <v>82</v>
      </c>
      <c r="C99" s="159">
        <v>1223.6130000000001</v>
      </c>
      <c r="D99" s="160">
        <v>1582.6130000000001</v>
      </c>
      <c r="E99" s="160">
        <v>0</v>
      </c>
      <c r="F99" s="160">
        <v>359</v>
      </c>
      <c r="G99" s="246">
        <v>1582.6130000000001</v>
      </c>
      <c r="H99" s="160">
        <v>1045.614</v>
      </c>
      <c r="I99" s="162">
        <v>66.068836790801043</v>
      </c>
      <c r="J99" s="161">
        <v>536.99900000000002</v>
      </c>
      <c r="K99" s="160">
        <v>25.657999999999902</v>
      </c>
      <c r="L99" s="160">
        <v>23.249000000000024</v>
      </c>
      <c r="M99" s="160">
        <v>21.639999999999986</v>
      </c>
      <c r="N99" s="160">
        <v>52.728000000000065</v>
      </c>
      <c r="O99" s="160">
        <v>3.3317052242083229</v>
      </c>
      <c r="P99" s="160">
        <v>30.818749999999994</v>
      </c>
      <c r="Q99" s="146">
        <v>15.424425065909556</v>
      </c>
      <c r="T99" s="167"/>
    </row>
    <row r="100" spans="1:20" ht="10.7" customHeight="1" x14ac:dyDescent="0.2">
      <c r="A100" s="122"/>
      <c r="B100" s="158" t="s">
        <v>83</v>
      </c>
      <c r="C100" s="159">
        <v>2476.1030000000001</v>
      </c>
      <c r="D100" s="160">
        <v>2802.0030000000002</v>
      </c>
      <c r="E100" s="160">
        <v>-5</v>
      </c>
      <c r="F100" s="160">
        <v>325.90000000000009</v>
      </c>
      <c r="G100" s="246">
        <v>2802.0030000000002</v>
      </c>
      <c r="H100" s="160">
        <v>1778.414</v>
      </c>
      <c r="I100" s="162">
        <v>63.469382438205805</v>
      </c>
      <c r="J100" s="161">
        <v>1023.5890000000002</v>
      </c>
      <c r="K100" s="160">
        <v>26.59699999999998</v>
      </c>
      <c r="L100" s="160">
        <v>25.746999999999844</v>
      </c>
      <c r="M100" s="160">
        <v>23.759999999999991</v>
      </c>
      <c r="N100" s="160">
        <v>42.939000000000078</v>
      </c>
      <c r="O100" s="160">
        <v>1.5324394727628798</v>
      </c>
      <c r="P100" s="160">
        <v>29.760749999999973</v>
      </c>
      <c r="Q100" s="146">
        <v>32.393924884285546</v>
      </c>
      <c r="T100" s="167"/>
    </row>
    <row r="101" spans="1:20" ht="10.7" customHeight="1" x14ac:dyDescent="0.2">
      <c r="A101" s="122"/>
      <c r="B101" s="158" t="s">
        <v>84</v>
      </c>
      <c r="C101" s="159">
        <v>88.59</v>
      </c>
      <c r="D101" s="160">
        <v>153.09</v>
      </c>
      <c r="E101" s="160">
        <v>15</v>
      </c>
      <c r="F101" s="160">
        <v>64.5</v>
      </c>
      <c r="G101" s="246">
        <v>153.09</v>
      </c>
      <c r="H101" s="160">
        <v>92.285124925732603</v>
      </c>
      <c r="I101" s="162">
        <v>60.281615341127832</v>
      </c>
      <c r="J101" s="161">
        <v>60.8048750742674</v>
      </c>
      <c r="K101" s="160">
        <v>1.040659991502821</v>
      </c>
      <c r="L101" s="160">
        <v>1.0889999999999986</v>
      </c>
      <c r="M101" s="160">
        <v>1.5128500013350958</v>
      </c>
      <c r="N101" s="160">
        <v>2.0147000102996913</v>
      </c>
      <c r="O101" s="160">
        <v>1.316023261022726</v>
      </c>
      <c r="P101" s="160">
        <v>1.4143025007844017</v>
      </c>
      <c r="Q101" s="146">
        <v>40.992835719758503</v>
      </c>
      <c r="T101" s="167"/>
    </row>
    <row r="102" spans="1:20" ht="10.7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13.324999999999999</v>
      </c>
      <c r="I102" s="162">
        <v>50.00375262683874</v>
      </c>
      <c r="J102" s="161">
        <v>13.323000000000025</v>
      </c>
      <c r="K102" s="160">
        <v>0</v>
      </c>
      <c r="L102" s="160">
        <v>0</v>
      </c>
      <c r="M102" s="160">
        <v>0.65399999999999991</v>
      </c>
      <c r="N102" s="160">
        <v>1.3559999999999999</v>
      </c>
      <c r="O102" s="160">
        <v>5.0885619933953716</v>
      </c>
      <c r="P102" s="160">
        <v>0.50249999999999995</v>
      </c>
      <c r="Q102" s="146">
        <v>24.51343283582095</v>
      </c>
      <c r="T102" s="167"/>
    </row>
    <row r="103" spans="1:20" ht="10.7" customHeight="1" x14ac:dyDescent="0.2">
      <c r="A103" s="122"/>
      <c r="B103" s="158" t="s">
        <v>86</v>
      </c>
      <c r="C103" s="159">
        <v>244.392</v>
      </c>
      <c r="D103" s="160">
        <v>141.49199999999999</v>
      </c>
      <c r="E103" s="160">
        <v>-29.5</v>
      </c>
      <c r="F103" s="160">
        <v>-102.9</v>
      </c>
      <c r="G103" s="246">
        <v>141.49199999999999</v>
      </c>
      <c r="H103" s="160">
        <v>96.606999999999999</v>
      </c>
      <c r="I103" s="162">
        <v>68.277358437226141</v>
      </c>
      <c r="J103" s="161">
        <v>44.884999999999991</v>
      </c>
      <c r="K103" s="160">
        <v>5.8530000000000086</v>
      </c>
      <c r="L103" s="160">
        <v>7.2199999999999989</v>
      </c>
      <c r="M103" s="160">
        <v>0.32399999999999807</v>
      </c>
      <c r="N103" s="160">
        <v>0</v>
      </c>
      <c r="O103" s="160">
        <v>0</v>
      </c>
      <c r="P103" s="160">
        <v>3.3492500000000014</v>
      </c>
      <c r="Q103" s="146">
        <v>11.40150780025378</v>
      </c>
      <c r="T103" s="167"/>
    </row>
    <row r="104" spans="1:20" ht="10.7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0</v>
      </c>
      <c r="F104" s="160">
        <v>13.599999999999994</v>
      </c>
      <c r="G104" s="246">
        <v>125.893</v>
      </c>
      <c r="H104" s="160">
        <v>80.617999999999995</v>
      </c>
      <c r="I104" s="162">
        <v>64.036920241792629</v>
      </c>
      <c r="J104" s="161">
        <v>45.275000000000006</v>
      </c>
      <c r="K104" s="160">
        <v>1.0609999999999928</v>
      </c>
      <c r="L104" s="160">
        <v>0</v>
      </c>
      <c r="M104" s="160">
        <v>0</v>
      </c>
      <c r="N104" s="160">
        <v>0.21999999999999886</v>
      </c>
      <c r="O104" s="160">
        <v>0.17475157474998521</v>
      </c>
      <c r="P104" s="160">
        <v>0.32024999999999793</v>
      </c>
      <c r="Q104" s="146" t="s">
        <v>239</v>
      </c>
      <c r="T104" s="167"/>
    </row>
    <row r="105" spans="1:20" ht="10.7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7" customHeight="1" x14ac:dyDescent="0.2">
      <c r="A106" s="122"/>
      <c r="B106" s="158" t="s">
        <v>89</v>
      </c>
      <c r="C106" s="159">
        <v>503.38799999999998</v>
      </c>
      <c r="D106" s="160">
        <v>299.58799999999997</v>
      </c>
      <c r="E106" s="160">
        <v>8.5</v>
      </c>
      <c r="F106" s="160">
        <v>-203.8</v>
      </c>
      <c r="G106" s="246">
        <v>299.58799999999997</v>
      </c>
      <c r="H106" s="160">
        <v>226.22200000000001</v>
      </c>
      <c r="I106" s="162">
        <v>75.511035154946143</v>
      </c>
      <c r="J106" s="161">
        <v>73.365999999999957</v>
      </c>
      <c r="K106" s="160">
        <v>11.875</v>
      </c>
      <c r="L106" s="160">
        <v>12.135999999999996</v>
      </c>
      <c r="M106" s="160">
        <v>8.7300000000000182</v>
      </c>
      <c r="N106" s="160">
        <v>4.7249999999999943</v>
      </c>
      <c r="O106" s="160">
        <v>1.5771659746051228</v>
      </c>
      <c r="P106" s="160">
        <v>9.366500000000002</v>
      </c>
      <c r="Q106" s="146">
        <v>5.8328084129610787</v>
      </c>
      <c r="T106" s="167"/>
    </row>
    <row r="107" spans="1:20" ht="10.7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16.875830843412345</v>
      </c>
      <c r="T107" s="167"/>
    </row>
    <row r="108" spans="1:20" ht="10.7" customHeight="1" x14ac:dyDescent="0.2">
      <c r="A108" s="122"/>
      <c r="B108" s="165" t="s">
        <v>90</v>
      </c>
      <c r="C108" s="159">
        <v>8847.4590000000026</v>
      </c>
      <c r="D108" s="160">
        <v>9198.259</v>
      </c>
      <c r="E108" s="160">
        <v>20.5</v>
      </c>
      <c r="F108" s="160">
        <v>350.8</v>
      </c>
      <c r="G108" s="246">
        <v>9198.259</v>
      </c>
      <c r="H108" s="160">
        <v>6299.293184920788</v>
      </c>
      <c r="I108" s="162">
        <v>68.483537862119206</v>
      </c>
      <c r="J108" s="161">
        <v>2898.965815079212</v>
      </c>
      <c r="K108" s="160">
        <v>149.70330999243265</v>
      </c>
      <c r="L108" s="160">
        <v>152.88899999999961</v>
      </c>
      <c r="M108" s="160">
        <v>114.26039000129724</v>
      </c>
      <c r="N108" s="160">
        <v>197.47063001024742</v>
      </c>
      <c r="O108" s="160">
        <v>2.1468261549304866</v>
      </c>
      <c r="P108" s="166">
        <v>153.58083250099423</v>
      </c>
      <c r="Q108" s="146"/>
      <c r="T108" s="167"/>
    </row>
    <row r="109" spans="1:20" ht="10.7" customHeight="1" x14ac:dyDescent="0.2">
      <c r="A109" s="122"/>
      <c r="B109" s="158" t="s">
        <v>91</v>
      </c>
      <c r="C109" s="159">
        <v>968.82</v>
      </c>
      <c r="D109" s="160">
        <v>895.42000000000007</v>
      </c>
      <c r="E109" s="160">
        <v>-3.5</v>
      </c>
      <c r="F109" s="160">
        <v>-73.399999999999977</v>
      </c>
      <c r="G109" s="246">
        <v>895.42000000000007</v>
      </c>
      <c r="H109" s="160">
        <v>493.16718500632794</v>
      </c>
      <c r="I109" s="162">
        <v>55.076632754051495</v>
      </c>
      <c r="J109" s="161">
        <v>402.25281499367213</v>
      </c>
      <c r="K109" s="160">
        <v>2.5289400005340212</v>
      </c>
      <c r="L109" s="160">
        <v>25.888060000658015</v>
      </c>
      <c r="M109" s="160">
        <v>0.88850000000002183</v>
      </c>
      <c r="N109" s="160">
        <v>18.478939999580405</v>
      </c>
      <c r="O109" s="160">
        <v>2.0637175849970295</v>
      </c>
      <c r="P109" s="160">
        <v>11.946110000193116</v>
      </c>
      <c r="Q109" s="146">
        <v>31.672284533389487</v>
      </c>
      <c r="T109" s="167"/>
    </row>
    <row r="110" spans="1:20" ht="10.7" customHeight="1" x14ac:dyDescent="0.2">
      <c r="A110" s="122"/>
      <c r="B110" s="158" t="s">
        <v>92</v>
      </c>
      <c r="C110" s="159">
        <v>1296.6010000000001</v>
      </c>
      <c r="D110" s="160">
        <v>1063.5010000000002</v>
      </c>
      <c r="E110" s="160">
        <v>13</v>
      </c>
      <c r="F110" s="160">
        <v>-233.09999999999991</v>
      </c>
      <c r="G110" s="246">
        <v>1063.5010000000002</v>
      </c>
      <c r="H110" s="160">
        <v>613.66700629863601</v>
      </c>
      <c r="I110" s="162">
        <v>57.702532136653929</v>
      </c>
      <c r="J110" s="161">
        <v>449.83399370136419</v>
      </c>
      <c r="K110" s="160">
        <v>32.168329829931054</v>
      </c>
      <c r="L110" s="160">
        <v>25.168380060359937</v>
      </c>
      <c r="M110" s="160">
        <v>28.835429908469109</v>
      </c>
      <c r="N110" s="160">
        <v>18.220999920867939</v>
      </c>
      <c r="O110" s="160">
        <v>1.7133035061431945</v>
      </c>
      <c r="P110" s="160">
        <v>26.09828492990701</v>
      </c>
      <c r="Q110" s="146">
        <v>15.236151529094634</v>
      </c>
      <c r="T110" s="167"/>
    </row>
    <row r="111" spans="1:20" ht="10.7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0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7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22.27839999169672</v>
      </c>
      <c r="I112" s="162">
        <v>70.16376918523784</v>
      </c>
      <c r="J112" s="161">
        <v>9.4736000083032827</v>
      </c>
      <c r="K112" s="160">
        <v>0</v>
      </c>
      <c r="L112" s="160">
        <v>0</v>
      </c>
      <c r="M112" s="160">
        <v>0</v>
      </c>
      <c r="N112" s="160">
        <v>1.1800000128019406E-3</v>
      </c>
      <c r="O112" s="160">
        <v>3.7163013756674871E-3</v>
      </c>
      <c r="P112" s="160">
        <v>2.9500000320048514E-4</v>
      </c>
      <c r="Q112" s="146" t="s">
        <v>239</v>
      </c>
      <c r="T112" s="167"/>
    </row>
    <row r="113" spans="1:20" ht="10.7" customHeight="1" x14ac:dyDescent="0.2">
      <c r="A113" s="122"/>
      <c r="B113" s="158" t="s">
        <v>94</v>
      </c>
      <c r="C113" s="159">
        <v>123.47199999999999</v>
      </c>
      <c r="D113" s="160">
        <v>410.27199999999999</v>
      </c>
      <c r="E113" s="160">
        <v>0</v>
      </c>
      <c r="F113" s="160">
        <v>286.8</v>
      </c>
      <c r="G113" s="246">
        <v>410.27199999999999</v>
      </c>
      <c r="H113" s="160">
        <v>269.36505897164301</v>
      </c>
      <c r="I113" s="162">
        <v>65.65523822528543</v>
      </c>
      <c r="J113" s="161">
        <v>140.90694102835698</v>
      </c>
      <c r="K113" s="160">
        <v>10.527720134735006</v>
      </c>
      <c r="L113" s="160">
        <v>3.7884399394989714</v>
      </c>
      <c r="M113" s="160">
        <v>1.8696000061030418</v>
      </c>
      <c r="N113" s="160">
        <v>3.5889599323269863</v>
      </c>
      <c r="O113" s="160">
        <v>0.87477574202650588</v>
      </c>
      <c r="P113" s="160">
        <v>4.9436800031660013</v>
      </c>
      <c r="Q113" s="146">
        <v>26.502439668044499</v>
      </c>
      <c r="T113" s="167"/>
    </row>
    <row r="114" spans="1:20" ht="10.7" customHeight="1" x14ac:dyDescent="0.2">
      <c r="A114" s="122"/>
      <c r="B114" s="158" t="s">
        <v>95</v>
      </c>
      <c r="C114" s="159">
        <v>176.12200000000001</v>
      </c>
      <c r="D114" s="160">
        <v>35.52200000000002</v>
      </c>
      <c r="E114" s="160">
        <v>0</v>
      </c>
      <c r="F114" s="160">
        <v>-140.6</v>
      </c>
      <c r="G114" s="246">
        <v>35.52200000000002</v>
      </c>
      <c r="H114" s="160">
        <v>0.23370000076293901</v>
      </c>
      <c r="I114" s="162">
        <v>0.65790214729727747</v>
      </c>
      <c r="J114" s="161">
        <v>35.288299999237083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7" customHeight="1" x14ac:dyDescent="0.2">
      <c r="A115" s="122"/>
      <c r="B115" s="158" t="s">
        <v>96</v>
      </c>
      <c r="C115" s="159">
        <v>577.58100000000002</v>
      </c>
      <c r="D115" s="160">
        <v>743.88100000000009</v>
      </c>
      <c r="E115" s="160">
        <v>0</v>
      </c>
      <c r="F115" s="160">
        <v>166.30000000000007</v>
      </c>
      <c r="G115" s="246">
        <v>743.88100000000009</v>
      </c>
      <c r="H115" s="160">
        <v>544.47515578607101</v>
      </c>
      <c r="I115" s="162">
        <v>73.193851676016862</v>
      </c>
      <c r="J115" s="161">
        <v>199.40584421392907</v>
      </c>
      <c r="K115" s="160">
        <v>7.6747398834230012</v>
      </c>
      <c r="L115" s="160">
        <v>3.9515599403380293</v>
      </c>
      <c r="M115" s="160">
        <v>57.106229703895963</v>
      </c>
      <c r="N115" s="160">
        <v>3.4730399246210482</v>
      </c>
      <c r="O115" s="160">
        <v>0.46688111735896576</v>
      </c>
      <c r="P115" s="160">
        <v>18.05139236306951</v>
      </c>
      <c r="Q115" s="146">
        <v>9.0465630685577505</v>
      </c>
      <c r="T115" s="167"/>
    </row>
    <row r="116" spans="1:20" ht="10.7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7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14.508019986987112</v>
      </c>
      <c r="I117" s="162">
        <v>28.669143339565483</v>
      </c>
      <c r="J117" s="161">
        <v>36.096980013012882</v>
      </c>
      <c r="K117" s="160">
        <v>0</v>
      </c>
      <c r="L117" s="160">
        <v>1.0999999999999233E-2</v>
      </c>
      <c r="M117" s="160">
        <v>0.12400000000000055</v>
      </c>
      <c r="N117" s="160">
        <v>2.0000000000006679E-3</v>
      </c>
      <c r="O117" s="160">
        <v>3.952178638475779E-3</v>
      </c>
      <c r="P117" s="160">
        <v>3.4250000000000114E-2</v>
      </c>
      <c r="Q117" s="146" t="s">
        <v>239</v>
      </c>
      <c r="T117" s="167"/>
    </row>
    <row r="118" spans="1:20" ht="10.7" customHeight="1" x14ac:dyDescent="0.2">
      <c r="A118" s="122"/>
      <c r="B118" s="158" t="s">
        <v>99</v>
      </c>
      <c r="C118" s="159">
        <v>19.111000000000001</v>
      </c>
      <c r="D118" s="160">
        <v>140.61099999999999</v>
      </c>
      <c r="E118" s="160">
        <v>9</v>
      </c>
      <c r="F118" s="160">
        <v>121.49999999999999</v>
      </c>
      <c r="G118" s="246">
        <v>140.61099999999999</v>
      </c>
      <c r="H118" s="160">
        <v>107.379254479811</v>
      </c>
      <c r="I118" s="162">
        <v>76.366183641259212</v>
      </c>
      <c r="J118" s="161">
        <v>33.231745520188994</v>
      </c>
      <c r="K118" s="160">
        <v>9.3480399070977995</v>
      </c>
      <c r="L118" s="160">
        <v>11.872719933986701</v>
      </c>
      <c r="M118" s="160">
        <v>4.7979400053023937</v>
      </c>
      <c r="N118" s="160">
        <v>10.650820103288098</v>
      </c>
      <c r="O118" s="160">
        <v>7.5746706184353281</v>
      </c>
      <c r="P118" s="160">
        <v>9.167379987418748</v>
      </c>
      <c r="Q118" s="146">
        <v>1.6249992436002461</v>
      </c>
      <c r="T118" s="167"/>
    </row>
    <row r="119" spans="1:20" ht="10.7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7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7" customHeight="1" x14ac:dyDescent="0.2">
      <c r="A121" s="122"/>
      <c r="B121" s="1" t="s">
        <v>102</v>
      </c>
      <c r="C121" s="159">
        <v>8.875</v>
      </c>
      <c r="D121" s="160">
        <v>70.875</v>
      </c>
      <c r="E121" s="160">
        <v>0</v>
      </c>
      <c r="F121" s="160">
        <v>62</v>
      </c>
      <c r="G121" s="246">
        <v>70.875</v>
      </c>
      <c r="H121" s="160">
        <v>58.9460095117837</v>
      </c>
      <c r="I121" s="162">
        <v>83.168972856132214</v>
      </c>
      <c r="J121" s="161">
        <v>11.9289904882163</v>
      </c>
      <c r="K121" s="160">
        <v>0.94399999999999551</v>
      </c>
      <c r="L121" s="160">
        <v>9.9856800365447995</v>
      </c>
      <c r="M121" s="160">
        <v>2.3543599998951024</v>
      </c>
      <c r="N121" s="160">
        <v>2.7459799598454993</v>
      </c>
      <c r="O121" s="160">
        <v>3.8743985324098755</v>
      </c>
      <c r="P121" s="160">
        <v>4.0075049990713492</v>
      </c>
      <c r="Q121" s="146">
        <v>0.97666265943038866</v>
      </c>
      <c r="T121" s="167"/>
    </row>
    <row r="122" spans="1:20" ht="10.7" customHeight="1" x14ac:dyDescent="0.2">
      <c r="A122" s="122"/>
      <c r="B122" s="165" t="s">
        <v>104</v>
      </c>
      <c r="C122" s="169">
        <v>12138.678000000004</v>
      </c>
      <c r="D122" s="160">
        <v>12677.378000000002</v>
      </c>
      <c r="E122" s="160">
        <v>39</v>
      </c>
      <c r="F122" s="160">
        <v>538.70000000000016</v>
      </c>
      <c r="G122" s="246">
        <v>12677.378000000001</v>
      </c>
      <c r="H122" s="160">
        <v>8423.3129749545078</v>
      </c>
      <c r="I122" s="162">
        <v>66.443652425245247</v>
      </c>
      <c r="J122" s="161">
        <v>4254.0650250454928</v>
      </c>
      <c r="K122" s="160">
        <v>212.89507974815479</v>
      </c>
      <c r="L122" s="160">
        <v>233.55483991138499</v>
      </c>
      <c r="M122" s="160">
        <v>210.23644962496383</v>
      </c>
      <c r="N122" s="160">
        <v>254.63254985078947</v>
      </c>
      <c r="O122" s="160">
        <v>2.0085584720341179</v>
      </c>
      <c r="P122" s="160">
        <v>227.82972978382327</v>
      </c>
      <c r="Q122" s="146">
        <v>16.672124261754476</v>
      </c>
      <c r="T122" s="167"/>
    </row>
    <row r="123" spans="1:20" ht="10.7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7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7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7" customHeight="1" x14ac:dyDescent="0.2">
      <c r="A126" s="122"/>
      <c r="B126" s="171" t="s">
        <v>107</v>
      </c>
      <c r="C126" s="159">
        <v>117.95</v>
      </c>
      <c r="D126" s="170">
        <v>118.35000000000001</v>
      </c>
      <c r="E126" s="170">
        <v>0</v>
      </c>
      <c r="F126" s="160">
        <v>0.40000000000000568</v>
      </c>
      <c r="G126" s="246">
        <v>118.35000000000001</v>
      </c>
      <c r="H126" s="160">
        <v>36.104753358542901</v>
      </c>
      <c r="I126" s="162">
        <v>30.506762449127926</v>
      </c>
      <c r="J126" s="161">
        <v>82.245246641457101</v>
      </c>
      <c r="K126" s="160">
        <v>1.2445939998627016</v>
      </c>
      <c r="L126" s="160">
        <v>2.1257699981331961</v>
      </c>
      <c r="M126" s="160">
        <v>1.8575171006470024</v>
      </c>
      <c r="N126" s="160">
        <v>1.5256937606931018</v>
      </c>
      <c r="O126" s="160">
        <v>1.2891371024022829</v>
      </c>
      <c r="P126" s="160">
        <v>1.6883937148340005</v>
      </c>
      <c r="Q126" s="146">
        <v>46.712125565773796</v>
      </c>
    </row>
    <row r="127" spans="1:20" ht="10.7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7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7" customHeight="1" x14ac:dyDescent="0.2">
      <c r="A129" s="122"/>
      <c r="B129" s="172" t="s">
        <v>110</v>
      </c>
      <c r="C129" s="251">
        <v>12264.723000000004</v>
      </c>
      <c r="D129" s="174">
        <v>12803.223000000002</v>
      </c>
      <c r="E129" s="174">
        <v>39</v>
      </c>
      <c r="F129" s="177">
        <v>538.50000000000011</v>
      </c>
      <c r="G129" s="240">
        <v>12803.223000000004</v>
      </c>
      <c r="H129" s="177">
        <v>8461.2765163116073</v>
      </c>
      <c r="I129" s="176">
        <v>66.08708226289275</v>
      </c>
      <c r="J129" s="185">
        <v>4341.9464836883963</v>
      </c>
      <c r="K129" s="177">
        <v>214.13967374801814</v>
      </c>
      <c r="L129" s="177">
        <v>235.68060990951835</v>
      </c>
      <c r="M129" s="177">
        <v>212.0939667256107</v>
      </c>
      <c r="N129" s="177">
        <v>256.15824361148407</v>
      </c>
      <c r="O129" s="177">
        <v>2.0007325000235019</v>
      </c>
      <c r="P129" s="186">
        <v>229.51812349865781</v>
      </c>
      <c r="Q129" s="153">
        <v>16.917662873423534</v>
      </c>
    </row>
    <row r="130" spans="1:20" ht="10.7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7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7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44440</v>
      </c>
      <c r="L134" s="151">
        <v>44447</v>
      </c>
      <c r="M134" s="151">
        <v>44454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7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7" customHeight="1" x14ac:dyDescent="0.2">
      <c r="A136" s="122"/>
      <c r="B136" s="183"/>
      <c r="C136" s="258" t="s">
        <v>149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45"/>
    </row>
    <row r="137" spans="1:20" ht="10.7" customHeight="1" x14ac:dyDescent="0.2">
      <c r="A137" s="184"/>
      <c r="B137" s="158" t="s">
        <v>80</v>
      </c>
      <c r="C137" s="159">
        <v>1273.0609999999999</v>
      </c>
      <c r="D137" s="160">
        <v>1348.961</v>
      </c>
      <c r="E137" s="160">
        <v>7.7000000000000455</v>
      </c>
      <c r="F137" s="160">
        <v>75.900000000000091</v>
      </c>
      <c r="G137" s="246">
        <v>1348.961</v>
      </c>
      <c r="H137" s="160">
        <v>894.41199999999992</v>
      </c>
      <c r="I137" s="162">
        <v>66.303770086755662</v>
      </c>
      <c r="J137" s="161">
        <v>454.54900000000009</v>
      </c>
      <c r="K137" s="160">
        <v>44.299999999999955</v>
      </c>
      <c r="L137" s="160">
        <v>47.875999999999976</v>
      </c>
      <c r="M137" s="160">
        <v>41.206000000000017</v>
      </c>
      <c r="N137" s="160">
        <v>47.367999999999938</v>
      </c>
      <c r="O137" s="160">
        <v>3.5114432515098613</v>
      </c>
      <c r="P137" s="160">
        <v>45.187499999999972</v>
      </c>
      <c r="Q137" s="146">
        <v>8.0591756569847934</v>
      </c>
    </row>
    <row r="138" spans="1:20" ht="10.7" customHeight="1" x14ac:dyDescent="0.2">
      <c r="A138" s="184"/>
      <c r="B138" s="158" t="s">
        <v>81</v>
      </c>
      <c r="C138" s="159">
        <v>424.80900000000003</v>
      </c>
      <c r="D138" s="160">
        <v>552.50900000000001</v>
      </c>
      <c r="E138" s="160">
        <v>123</v>
      </c>
      <c r="F138" s="160">
        <v>127.69999999999999</v>
      </c>
      <c r="G138" s="246">
        <v>552.50900000000001</v>
      </c>
      <c r="H138" s="160">
        <v>262.52989000511167</v>
      </c>
      <c r="I138" s="162">
        <v>47.51594815742579</v>
      </c>
      <c r="J138" s="161">
        <v>289.97910999488835</v>
      </c>
      <c r="K138" s="160">
        <v>3.0699999999999932</v>
      </c>
      <c r="L138" s="160">
        <v>3.9860000000000184</v>
      </c>
      <c r="M138" s="160">
        <v>3.7409999999999854</v>
      </c>
      <c r="N138" s="160">
        <v>11.377999999999986</v>
      </c>
      <c r="O138" s="160">
        <v>2.0593329701416603</v>
      </c>
      <c r="P138" s="160">
        <v>5.5437499999999957</v>
      </c>
      <c r="Q138" s="146" t="s">
        <v>239</v>
      </c>
    </row>
    <row r="139" spans="1:20" ht="10.7" customHeight="1" x14ac:dyDescent="0.2">
      <c r="A139" s="122"/>
      <c r="B139" s="158" t="s">
        <v>82</v>
      </c>
      <c r="C139" s="159">
        <v>644.91499999999996</v>
      </c>
      <c r="D139" s="160">
        <v>718.51499999999999</v>
      </c>
      <c r="E139" s="160">
        <v>0</v>
      </c>
      <c r="F139" s="160">
        <v>73.600000000000023</v>
      </c>
      <c r="G139" s="246">
        <v>718.51499999999999</v>
      </c>
      <c r="H139" s="160">
        <v>404.08100000000002</v>
      </c>
      <c r="I139" s="162">
        <v>56.238352713582877</v>
      </c>
      <c r="J139" s="161">
        <v>314.43399999999997</v>
      </c>
      <c r="K139" s="160">
        <v>8.6100000000000136</v>
      </c>
      <c r="L139" s="160">
        <v>12.521999999999991</v>
      </c>
      <c r="M139" s="160">
        <v>15.288000000000011</v>
      </c>
      <c r="N139" s="160">
        <v>27.838000000000022</v>
      </c>
      <c r="O139" s="160">
        <v>3.8743797972206595</v>
      </c>
      <c r="P139" s="160">
        <v>16.06450000000001</v>
      </c>
      <c r="Q139" s="146">
        <v>17.573220455040605</v>
      </c>
      <c r="T139" s="167"/>
    </row>
    <row r="140" spans="1:20" ht="10.7" customHeight="1" x14ac:dyDescent="0.2">
      <c r="A140" s="122"/>
      <c r="B140" s="158" t="s">
        <v>83</v>
      </c>
      <c r="C140" s="159">
        <v>1166.7819999999999</v>
      </c>
      <c r="D140" s="160">
        <v>1205.2819999999999</v>
      </c>
      <c r="E140" s="160">
        <v>0</v>
      </c>
      <c r="F140" s="160">
        <v>38.5</v>
      </c>
      <c r="G140" s="246">
        <v>1205.2819999999999</v>
      </c>
      <c r="H140" s="160">
        <v>734.04099999999994</v>
      </c>
      <c r="I140" s="162">
        <v>60.902012972897623</v>
      </c>
      <c r="J140" s="161">
        <v>471.24099999999999</v>
      </c>
      <c r="K140" s="160">
        <v>18.435999999999922</v>
      </c>
      <c r="L140" s="160">
        <v>31.331999999999994</v>
      </c>
      <c r="M140" s="160">
        <v>35.773000000000025</v>
      </c>
      <c r="N140" s="160">
        <v>41.043000000000006</v>
      </c>
      <c r="O140" s="160">
        <v>3.4052611753929791</v>
      </c>
      <c r="P140" s="160">
        <v>31.645999999999987</v>
      </c>
      <c r="Q140" s="146">
        <v>12.891013082222088</v>
      </c>
      <c r="T140" s="167"/>
    </row>
    <row r="141" spans="1:20" ht="10.7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5.7799776310324624</v>
      </c>
      <c r="I141" s="162">
        <v>53.449025624491057</v>
      </c>
      <c r="J141" s="161">
        <v>5.0340223689675376</v>
      </c>
      <c r="K141" s="160">
        <v>0.34668000793456955</v>
      </c>
      <c r="L141" s="160">
        <v>0</v>
      </c>
      <c r="M141" s="160">
        <v>0.60214000415802005</v>
      </c>
      <c r="N141" s="160">
        <v>0.33244002151489038</v>
      </c>
      <c r="O141" s="160">
        <v>3.0741633208330903</v>
      </c>
      <c r="P141" s="160">
        <v>0.32031500840186999</v>
      </c>
      <c r="Q141" s="146">
        <v>13.715849201333112</v>
      </c>
      <c r="T141" s="167"/>
    </row>
    <row r="142" spans="1:20" ht="10.7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1.2290000000000001</v>
      </c>
      <c r="I142" s="162">
        <v>47.525135344160894</v>
      </c>
      <c r="J142" s="161">
        <v>1.3569999999999984</v>
      </c>
      <c r="K142" s="160">
        <v>0</v>
      </c>
      <c r="L142" s="160">
        <v>0</v>
      </c>
      <c r="M142" s="160">
        <v>5.4000000000000048E-2</v>
      </c>
      <c r="N142" s="160">
        <v>0.42200000000000004</v>
      </c>
      <c r="O142" s="160">
        <v>16.318638824439301</v>
      </c>
      <c r="P142" s="160">
        <v>0.11900000000000002</v>
      </c>
      <c r="Q142" s="146">
        <v>9.4033613445377995</v>
      </c>
      <c r="T142" s="167"/>
    </row>
    <row r="143" spans="1:20" ht="10.7" customHeight="1" x14ac:dyDescent="0.2">
      <c r="A143" s="122"/>
      <c r="B143" s="158" t="s">
        <v>86</v>
      </c>
      <c r="C143" s="159">
        <v>123.663</v>
      </c>
      <c r="D143" s="160">
        <v>145.96299999999999</v>
      </c>
      <c r="E143" s="160">
        <v>-7.7000000000000171</v>
      </c>
      <c r="F143" s="160">
        <v>22.299999999999997</v>
      </c>
      <c r="G143" s="246">
        <v>145.96299999999999</v>
      </c>
      <c r="H143" s="160">
        <v>38.675999999999995</v>
      </c>
      <c r="I143" s="162">
        <v>26.49712598398224</v>
      </c>
      <c r="J143" s="161">
        <v>107.28700000000001</v>
      </c>
      <c r="K143" s="160">
        <v>0.64099999999999824</v>
      </c>
      <c r="L143" s="160">
        <v>0.17000000000000171</v>
      </c>
      <c r="M143" s="160">
        <v>0.46099999999999852</v>
      </c>
      <c r="N143" s="160">
        <v>0</v>
      </c>
      <c r="O143" s="160">
        <v>0</v>
      </c>
      <c r="P143" s="160">
        <v>0.31799999999999962</v>
      </c>
      <c r="Q143" s="146" t="s">
        <v>239</v>
      </c>
      <c r="T143" s="167"/>
    </row>
    <row r="144" spans="1:20" ht="10.7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14.563000000000001</v>
      </c>
      <c r="I144" s="162">
        <v>36.277806840545047</v>
      </c>
      <c r="J144" s="161">
        <v>25.58</v>
      </c>
      <c r="K144" s="160">
        <v>1.046999999999997</v>
      </c>
      <c r="L144" s="160">
        <v>0</v>
      </c>
      <c r="M144" s="160">
        <v>0</v>
      </c>
      <c r="N144" s="160">
        <v>3.9000000000001478E-2</v>
      </c>
      <c r="O144" s="160">
        <v>9.7152679171963921E-2</v>
      </c>
      <c r="P144" s="160">
        <v>0.27149999999999963</v>
      </c>
      <c r="Q144" s="146" t="s">
        <v>239</v>
      </c>
      <c r="T144" s="167"/>
    </row>
    <row r="145" spans="1:20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7" customHeight="1" x14ac:dyDescent="0.2">
      <c r="A146" s="122"/>
      <c r="B146" s="158" t="s">
        <v>89</v>
      </c>
      <c r="C146" s="159">
        <v>212.733</v>
      </c>
      <c r="D146" s="160">
        <v>187.733</v>
      </c>
      <c r="E146" s="160">
        <v>0</v>
      </c>
      <c r="F146" s="160">
        <v>-25</v>
      </c>
      <c r="G146" s="246">
        <v>187.733</v>
      </c>
      <c r="H146" s="160">
        <v>130.26300000000001</v>
      </c>
      <c r="I146" s="162">
        <v>69.387374622469153</v>
      </c>
      <c r="J146" s="161">
        <v>57.47</v>
      </c>
      <c r="K146" s="160">
        <v>4.1470000000000056</v>
      </c>
      <c r="L146" s="160">
        <v>3.4989999999999952</v>
      </c>
      <c r="M146" s="160">
        <v>2.7139999999999986</v>
      </c>
      <c r="N146" s="160">
        <v>3.2450000000000045</v>
      </c>
      <c r="O146" s="160">
        <v>1.7285186941027972</v>
      </c>
      <c r="P146" s="160">
        <v>3.401250000000001</v>
      </c>
      <c r="Q146" s="146">
        <v>14.896729143697165</v>
      </c>
      <c r="T146" s="167"/>
    </row>
    <row r="147" spans="1:20" ht="10.7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7" customHeight="1" x14ac:dyDescent="0.2">
      <c r="A148" s="122"/>
      <c r="B148" s="165" t="s">
        <v>90</v>
      </c>
      <c r="C148" s="159">
        <v>3933.2060000000001</v>
      </c>
      <c r="D148" s="160">
        <v>4212.5059999999994</v>
      </c>
      <c r="E148" s="160">
        <v>123.00000000000003</v>
      </c>
      <c r="F148" s="160">
        <v>279.30000000000013</v>
      </c>
      <c r="G148" s="246">
        <v>4212.5059999999994</v>
      </c>
      <c r="H148" s="160">
        <v>2485.5748676361441</v>
      </c>
      <c r="I148" s="162">
        <v>59.004660590065498</v>
      </c>
      <c r="J148" s="161">
        <v>1726.9311323638558</v>
      </c>
      <c r="K148" s="160">
        <v>80.597680007934443</v>
      </c>
      <c r="L148" s="160">
        <v>99.384999999999977</v>
      </c>
      <c r="M148" s="160">
        <v>99.839140004158054</v>
      </c>
      <c r="N148" s="160">
        <v>131.66544002151483</v>
      </c>
      <c r="O148" s="160">
        <v>3.1255846287581512</v>
      </c>
      <c r="P148" s="166">
        <v>102.87181500840182</v>
      </c>
      <c r="Q148" s="146">
        <v>14.787213603870143</v>
      </c>
      <c r="T148" s="167"/>
    </row>
    <row r="149" spans="1:20" ht="10.7" customHeight="1" x14ac:dyDescent="0.2">
      <c r="A149" s="122"/>
      <c r="B149" s="158" t="s">
        <v>91</v>
      </c>
      <c r="C149" s="159">
        <v>254.88300000000001</v>
      </c>
      <c r="D149" s="160">
        <v>246.88300000000001</v>
      </c>
      <c r="E149" s="160">
        <v>0</v>
      </c>
      <c r="F149" s="160">
        <v>-8</v>
      </c>
      <c r="G149" s="246">
        <v>246.88300000000001</v>
      </c>
      <c r="H149" s="160">
        <v>84.017597546279433</v>
      </c>
      <c r="I149" s="162">
        <v>34.031341787923601</v>
      </c>
      <c r="J149" s="161">
        <v>162.86540245372058</v>
      </c>
      <c r="K149" s="160">
        <v>0.66938000011444387</v>
      </c>
      <c r="L149" s="160">
        <v>12.226000000000006</v>
      </c>
      <c r="M149" s="160">
        <v>0.29200000000000159</v>
      </c>
      <c r="N149" s="160">
        <v>14.062785000085825</v>
      </c>
      <c r="O149" s="160">
        <v>5.6961333911552527</v>
      </c>
      <c r="P149" s="160">
        <v>6.8125412500500691</v>
      </c>
      <c r="Q149" s="146">
        <v>21.906703310240299</v>
      </c>
      <c r="T149" s="167"/>
    </row>
    <row r="150" spans="1:20" ht="10.7" customHeight="1" x14ac:dyDescent="0.2">
      <c r="A150" s="184"/>
      <c r="B150" s="158" t="s">
        <v>92</v>
      </c>
      <c r="C150" s="159">
        <v>688.87699999999995</v>
      </c>
      <c r="D150" s="160">
        <v>718.77699999999993</v>
      </c>
      <c r="E150" s="160">
        <v>10</v>
      </c>
      <c r="F150" s="160">
        <v>29.899999999999977</v>
      </c>
      <c r="G150" s="246">
        <v>718.77699999999993</v>
      </c>
      <c r="H150" s="160">
        <v>313.29442543176697</v>
      </c>
      <c r="I150" s="162">
        <v>43.587152264439041</v>
      </c>
      <c r="J150" s="161">
        <v>405.48257456823296</v>
      </c>
      <c r="K150" s="160">
        <v>7.5757503050489845</v>
      </c>
      <c r="L150" s="160">
        <v>18.503150199890001</v>
      </c>
      <c r="M150" s="160">
        <v>31.323550229429998</v>
      </c>
      <c r="N150" s="160">
        <v>11.004980388734964</v>
      </c>
      <c r="O150" s="160">
        <v>1.5310701912742011</v>
      </c>
      <c r="P150" s="160">
        <v>17.101857780775987</v>
      </c>
      <c r="Q150" s="146">
        <v>21.709855371621178</v>
      </c>
      <c r="T150" s="167"/>
    </row>
    <row r="151" spans="1:20" ht="10.7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7" customHeight="1" x14ac:dyDescent="0.2">
      <c r="A152" s="184"/>
      <c r="B152" s="158" t="s">
        <v>93</v>
      </c>
      <c r="C152" s="159">
        <v>1970.595</v>
      </c>
      <c r="D152" s="160">
        <v>2293.2950000000001</v>
      </c>
      <c r="E152" s="160">
        <v>477</v>
      </c>
      <c r="F152" s="160">
        <v>322.70000000000005</v>
      </c>
      <c r="G152" s="246">
        <v>2293.2950000000001</v>
      </c>
      <c r="H152" s="160">
        <v>1367.0970535082797</v>
      </c>
      <c r="I152" s="162">
        <v>59.61278655856659</v>
      </c>
      <c r="J152" s="161">
        <v>926.19794649172036</v>
      </c>
      <c r="K152" s="160">
        <v>0</v>
      </c>
      <c r="L152" s="160">
        <v>89.833105224610108</v>
      </c>
      <c r="M152" s="160">
        <v>0</v>
      </c>
      <c r="N152" s="160">
        <v>76.808552490229886</v>
      </c>
      <c r="O152" s="160">
        <v>3.3492661210280357</v>
      </c>
      <c r="P152" s="160">
        <v>41.660414428709998</v>
      </c>
      <c r="Q152" s="146">
        <v>20.232086722916449</v>
      </c>
      <c r="T152" s="167"/>
    </row>
    <row r="153" spans="1:20" ht="10.7" customHeight="1" x14ac:dyDescent="0.2">
      <c r="A153" s="122"/>
      <c r="B153" s="158" t="s">
        <v>94</v>
      </c>
      <c r="C153" s="159">
        <v>56.378</v>
      </c>
      <c r="D153" s="160">
        <v>84.277999999999992</v>
      </c>
      <c r="E153" s="160">
        <v>-5</v>
      </c>
      <c r="F153" s="160">
        <v>27.899999999999991</v>
      </c>
      <c r="G153" s="246">
        <v>84.277999999999992</v>
      </c>
      <c r="H153" s="160">
        <v>42.201749334037302</v>
      </c>
      <c r="I153" s="162">
        <v>50.074455176958764</v>
      </c>
      <c r="J153" s="161">
        <v>42.076250665962689</v>
      </c>
      <c r="K153" s="160">
        <v>2.2395800704955988</v>
      </c>
      <c r="L153" s="160">
        <v>0.24157000732429879</v>
      </c>
      <c r="M153" s="160">
        <v>2.3800001144401506E-2</v>
      </c>
      <c r="N153" s="160">
        <v>1.6660000801086028</v>
      </c>
      <c r="O153" s="160">
        <v>1.9767911911870273</v>
      </c>
      <c r="P153" s="160">
        <v>1.0427375397682255</v>
      </c>
      <c r="Q153" s="146">
        <v>38.351717533172526</v>
      </c>
      <c r="T153" s="167"/>
    </row>
    <row r="154" spans="1:20" ht="10.7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0</v>
      </c>
      <c r="I154" s="162">
        <v>0</v>
      </c>
      <c r="J154" s="161">
        <v>21.839000000000002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7" customHeight="1" x14ac:dyDescent="0.2">
      <c r="A155" s="122"/>
      <c r="B155" s="158" t="s">
        <v>96</v>
      </c>
      <c r="C155" s="159">
        <v>266.28500000000003</v>
      </c>
      <c r="D155" s="160">
        <v>346.28500000000003</v>
      </c>
      <c r="E155" s="160">
        <v>-5</v>
      </c>
      <c r="F155" s="160">
        <v>80</v>
      </c>
      <c r="G155" s="246">
        <v>346.28500000000003</v>
      </c>
      <c r="H155" s="160">
        <v>203.64053903768499</v>
      </c>
      <c r="I155" s="162">
        <v>58.807207657763101</v>
      </c>
      <c r="J155" s="161">
        <v>142.64446096231504</v>
      </c>
      <c r="K155" s="160">
        <v>1.1729601250069948</v>
      </c>
      <c r="L155" s="160">
        <v>0.14280000686699168</v>
      </c>
      <c r="M155" s="160">
        <v>47.875702064521022</v>
      </c>
      <c r="N155" s="160">
        <v>1.7612000732419801</v>
      </c>
      <c r="O155" s="160">
        <v>0.50859842997588112</v>
      </c>
      <c r="P155" s="160">
        <v>12.738165567409247</v>
      </c>
      <c r="Q155" s="146">
        <v>9.198194921195924</v>
      </c>
      <c r="T155" s="167"/>
    </row>
    <row r="156" spans="1:20" ht="10.7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7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1E-3</v>
      </c>
      <c r="I157" s="162">
        <v>1.3633265167007497E-2</v>
      </c>
      <c r="J157" s="161">
        <v>7.3340000000000005</v>
      </c>
      <c r="K157" s="160">
        <v>0</v>
      </c>
      <c r="L157" s="160">
        <v>0</v>
      </c>
      <c r="M157" s="160">
        <v>0</v>
      </c>
      <c r="N157" s="160">
        <v>1E-3</v>
      </c>
      <c r="O157" s="160">
        <v>1.3633265167007497E-2</v>
      </c>
      <c r="P157" s="160">
        <v>2.5000000000000001E-4</v>
      </c>
      <c r="Q157" s="146" t="s">
        <v>239</v>
      </c>
      <c r="T157" s="167"/>
    </row>
    <row r="158" spans="1:20" ht="10.7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-23</v>
      </c>
      <c r="F158" s="160">
        <v>-5</v>
      </c>
      <c r="G158" s="246">
        <v>1.0590000000000002</v>
      </c>
      <c r="H158" s="160">
        <v>0.65222003376483895</v>
      </c>
      <c r="I158" s="162">
        <v>61.58829402878554</v>
      </c>
      <c r="J158" s="161">
        <v>0.40677996623516122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7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7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7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4.1570000152587996</v>
      </c>
      <c r="M161" s="160">
        <v>0</v>
      </c>
      <c r="N161" s="160">
        <v>0</v>
      </c>
      <c r="O161" s="160">
        <v>0</v>
      </c>
      <c r="P161" s="160">
        <v>1.0392500038146999</v>
      </c>
      <c r="Q161" s="146">
        <v>0</v>
      </c>
      <c r="T161" s="167"/>
    </row>
    <row r="162" spans="1:20" ht="10.7" customHeight="1" x14ac:dyDescent="0.2">
      <c r="A162" s="122"/>
      <c r="B162" s="165" t="s">
        <v>104</v>
      </c>
      <c r="C162" s="169">
        <v>7253.0840000000007</v>
      </c>
      <c r="D162" s="160">
        <v>7937.0839999999998</v>
      </c>
      <c r="E162" s="160">
        <v>576.99999999999909</v>
      </c>
      <c r="F162" s="160">
        <v>684.00000000000011</v>
      </c>
      <c r="G162" s="246">
        <v>7937.0839999999989</v>
      </c>
      <c r="H162" s="160">
        <v>4508.4804525432155</v>
      </c>
      <c r="I162" s="162">
        <v>56.802730732637023</v>
      </c>
      <c r="J162" s="161">
        <v>3428.6035474567834</v>
      </c>
      <c r="K162" s="160">
        <v>92.255350508599804</v>
      </c>
      <c r="L162" s="160">
        <v>224.48862545395059</v>
      </c>
      <c r="M162" s="160">
        <v>179.35419229925265</v>
      </c>
      <c r="N162" s="160">
        <v>236.96995805391725</v>
      </c>
      <c r="O162" s="160">
        <v>2.9856047643431425</v>
      </c>
      <c r="P162" s="160">
        <v>183.26703157893007</v>
      </c>
      <c r="Q162" s="146">
        <v>16.708239654005311</v>
      </c>
      <c r="T162" s="167"/>
    </row>
    <row r="163" spans="1:20" ht="10.7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7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7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0.13</v>
      </c>
      <c r="I165" s="162">
        <v>2.6931841723637873</v>
      </c>
      <c r="J165" s="161">
        <v>4.6970000000000001</v>
      </c>
      <c r="K165" s="160">
        <v>0</v>
      </c>
      <c r="L165" s="160">
        <v>0</v>
      </c>
      <c r="M165" s="160">
        <v>0</v>
      </c>
      <c r="N165" s="160">
        <v>0.08</v>
      </c>
      <c r="O165" s="160">
        <v>1.6573441060700227</v>
      </c>
      <c r="P165" s="160">
        <v>0.02</v>
      </c>
      <c r="Q165" s="146" t="s">
        <v>239</v>
      </c>
    </row>
    <row r="166" spans="1:20" ht="10.7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24.908772005081179</v>
      </c>
      <c r="I166" s="162">
        <v>33.506102964825835</v>
      </c>
      <c r="J166" s="161">
        <v>49.432227994918833</v>
      </c>
      <c r="K166" s="160">
        <v>0.14199999999999946</v>
      </c>
      <c r="L166" s="160">
        <v>0.51399999999999935</v>
      </c>
      <c r="M166" s="160">
        <v>1.9887600002288837</v>
      </c>
      <c r="N166" s="160">
        <v>8.9999999999999858E-2</v>
      </c>
      <c r="O166" s="160">
        <v>0.12106374678844763</v>
      </c>
      <c r="P166" s="160">
        <v>0.68369000005722058</v>
      </c>
      <c r="Q166" s="146" t="s">
        <v>239</v>
      </c>
    </row>
    <row r="167" spans="1:20" ht="10.7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7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7" customHeight="1" x14ac:dyDescent="0.2">
      <c r="A169" s="122"/>
      <c r="B169" s="172" t="s">
        <v>110</v>
      </c>
      <c r="C169" s="251">
        <v>7349.2520000000004</v>
      </c>
      <c r="D169" s="174">
        <v>8016.2519999999995</v>
      </c>
      <c r="E169" s="174">
        <v>576.99999999999909</v>
      </c>
      <c r="F169" s="174">
        <v>667.00000000000011</v>
      </c>
      <c r="G169" s="247">
        <v>8016.2520000000004</v>
      </c>
      <c r="H169" s="177">
        <v>4533.5192245482967</v>
      </c>
      <c r="I169" s="176">
        <v>56.554100651380423</v>
      </c>
      <c r="J169" s="175">
        <v>3482.7327754517037</v>
      </c>
      <c r="K169" s="177">
        <v>92.397350508599629</v>
      </c>
      <c r="L169" s="177">
        <v>225.00262545395026</v>
      </c>
      <c r="M169" s="177">
        <v>181.34295229948202</v>
      </c>
      <c r="N169" s="177">
        <v>237.13995805391733</v>
      </c>
      <c r="O169" s="177">
        <v>2.9582398114969108</v>
      </c>
      <c r="P169" s="186">
        <v>183.97072157898731</v>
      </c>
      <c r="Q169" s="153">
        <v>16.930907839899959</v>
      </c>
    </row>
    <row r="170" spans="1:20" ht="10.7" customHeight="1" x14ac:dyDescent="0.2">
      <c r="A170" s="122"/>
      <c r="B170" s="187" t="s">
        <v>271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7" customHeight="1" x14ac:dyDescent="0.2">
      <c r="A171" s="122"/>
      <c r="B171" s="123" t="s">
        <v>112</v>
      </c>
      <c r="C171" s="123"/>
      <c r="J171" s="188"/>
    </row>
    <row r="175" spans="1:20" ht="10.7" customHeight="1" x14ac:dyDescent="0.2">
      <c r="A175" s="122"/>
      <c r="B175" s="123" t="s">
        <v>237</v>
      </c>
      <c r="C175" s="123"/>
      <c r="P175" s="128"/>
    </row>
    <row r="176" spans="1:20" ht="10.7" customHeight="1" x14ac:dyDescent="0.2">
      <c r="A176" s="122"/>
      <c r="B176" s="131" t="s">
        <v>270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7" customHeight="1" x14ac:dyDescent="0.2">
      <c r="A177" s="122"/>
      <c r="D177" s="135"/>
      <c r="N177" s="124"/>
    </row>
    <row r="178" spans="1:17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7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44440</v>
      </c>
      <c r="L180" s="151">
        <v>44447</v>
      </c>
      <c r="M180" s="151">
        <v>44454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7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7" customHeight="1" x14ac:dyDescent="0.2">
      <c r="A182" s="122"/>
      <c r="B182" s="183"/>
      <c r="C182" s="258" t="s">
        <v>133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45"/>
    </row>
    <row r="183" spans="1:17" ht="10.7" customHeight="1" x14ac:dyDescent="0.2">
      <c r="A183" s="122"/>
      <c r="B183" s="158" t="s">
        <v>80</v>
      </c>
      <c r="C183" s="159">
        <v>1666.3689999999999</v>
      </c>
      <c r="D183" s="160">
        <v>1619.4689999999998</v>
      </c>
      <c r="E183" s="160">
        <v>27.599999999999909</v>
      </c>
      <c r="F183" s="160">
        <v>-46.900000000000091</v>
      </c>
      <c r="G183" s="246">
        <v>1619.4689999999998</v>
      </c>
      <c r="H183" s="160">
        <v>138.11522499948737</v>
      </c>
      <c r="I183" s="162">
        <v>8.5284266015272525</v>
      </c>
      <c r="J183" s="161">
        <v>1481.3537750005125</v>
      </c>
      <c r="K183" s="160">
        <v>2.883837500035753</v>
      </c>
      <c r="L183" s="160">
        <v>3.0029999999999859</v>
      </c>
      <c r="M183" s="160">
        <v>3.0230499999523204</v>
      </c>
      <c r="N183" s="160">
        <v>1.8160499999522983</v>
      </c>
      <c r="O183" s="160">
        <v>0.11213860839276939</v>
      </c>
      <c r="P183" s="160">
        <v>2.6814843749850894</v>
      </c>
      <c r="Q183" s="146" t="s">
        <v>239</v>
      </c>
    </row>
    <row r="184" spans="1:17" ht="10.7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46.825000000000003</v>
      </c>
      <c r="I184" s="162">
        <v>12.025743952456898</v>
      </c>
      <c r="J184" s="161">
        <v>342.54800000000006</v>
      </c>
      <c r="K184" s="160">
        <v>0.78500000000000369</v>
      </c>
      <c r="L184" s="160">
        <v>4.6989999999999981</v>
      </c>
      <c r="M184" s="160">
        <v>4.3659999999999997</v>
      </c>
      <c r="N184" s="160">
        <v>0.37400000000000233</v>
      </c>
      <c r="O184" s="160">
        <v>9.6051857730248963E-2</v>
      </c>
      <c r="P184" s="160">
        <v>2.5560000000000009</v>
      </c>
      <c r="Q184" s="146" t="s">
        <v>239</v>
      </c>
    </row>
    <row r="185" spans="1:17" ht="10.7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0</v>
      </c>
      <c r="F185" s="160">
        <v>0.10000000000002274</v>
      </c>
      <c r="G185" s="246">
        <v>543.21500000000003</v>
      </c>
      <c r="H185" s="160">
        <v>37.186</v>
      </c>
      <c r="I185" s="162">
        <v>6.8455399795661016</v>
      </c>
      <c r="J185" s="161">
        <v>506.02900000000005</v>
      </c>
      <c r="K185" s="160">
        <v>0.84199999999999875</v>
      </c>
      <c r="L185" s="160">
        <v>0.45799999999999841</v>
      </c>
      <c r="M185" s="160">
        <v>0.54399999999999693</v>
      </c>
      <c r="N185" s="160">
        <v>1.7760000000000034</v>
      </c>
      <c r="O185" s="160">
        <v>0.32694237088445705</v>
      </c>
      <c r="P185" s="160">
        <v>0.90499999999999936</v>
      </c>
      <c r="Q185" s="146" t="s">
        <v>239</v>
      </c>
    </row>
    <row r="186" spans="1:17" ht="10.7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177.375</v>
      </c>
      <c r="I186" s="162">
        <v>7.5231515844531298</v>
      </c>
      <c r="J186" s="161">
        <v>2180.3469999999998</v>
      </c>
      <c r="K186" s="160">
        <v>3.893999999999977</v>
      </c>
      <c r="L186" s="160">
        <v>5.8550000000000182</v>
      </c>
      <c r="M186" s="160">
        <v>6.2599999999999909</v>
      </c>
      <c r="N186" s="160">
        <v>15.715000000000003</v>
      </c>
      <c r="O186" s="160">
        <v>0.6665332045084198</v>
      </c>
      <c r="P186" s="160">
        <v>7.9309999999999974</v>
      </c>
      <c r="Q186" s="146" t="s">
        <v>239</v>
      </c>
    </row>
    <row r="187" spans="1:17" ht="10.7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1382.2271477538652</v>
      </c>
      <c r="I187" s="162">
        <v>26.966912972521197</v>
      </c>
      <c r="J187" s="161">
        <v>3743.4138522461353</v>
      </c>
      <c r="K187" s="160">
        <v>51.384250183104996</v>
      </c>
      <c r="L187" s="160">
        <v>71.195249664307084</v>
      </c>
      <c r="M187" s="160">
        <v>24.636999999999944</v>
      </c>
      <c r="N187" s="160">
        <v>76.809450180054228</v>
      </c>
      <c r="O187" s="160">
        <v>1.4985335527801151</v>
      </c>
      <c r="P187" s="160">
        <v>56.006487506866563</v>
      </c>
      <c r="Q187" s="146" t="s">
        <v>239</v>
      </c>
    </row>
    <row r="188" spans="1:17" ht="10.7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7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-27.599999999999994</v>
      </c>
      <c r="F189" s="160">
        <v>-27.599999999999994</v>
      </c>
      <c r="G189" s="246">
        <v>127.964</v>
      </c>
      <c r="H189" s="160">
        <v>3.7320000000000002</v>
      </c>
      <c r="I189" s="162">
        <v>2.9164452502266265</v>
      </c>
      <c r="J189" s="161">
        <v>124.232</v>
      </c>
      <c r="K189" s="160">
        <v>0.76200000000000001</v>
      </c>
      <c r="L189" s="160">
        <v>1.2509999999999999</v>
      </c>
      <c r="M189" s="160">
        <v>2.6000000000000245E-2</v>
      </c>
      <c r="N189" s="160">
        <v>0</v>
      </c>
      <c r="O189" s="160">
        <v>0</v>
      </c>
      <c r="P189" s="160">
        <v>0.50975000000000004</v>
      </c>
      <c r="Q189" s="146" t="s">
        <v>239</v>
      </c>
    </row>
    <row r="190" spans="1:17" ht="10.7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4.7409999999999997</v>
      </c>
      <c r="I190" s="162">
        <v>9.5899832109553564</v>
      </c>
      <c r="J190" s="161">
        <v>44.695999999999998</v>
      </c>
      <c r="K190" s="160">
        <v>0.66599999999999993</v>
      </c>
      <c r="L190" s="160">
        <v>0</v>
      </c>
      <c r="M190" s="160">
        <v>0.35700000000000021</v>
      </c>
      <c r="N190" s="160">
        <v>0.32599999999999962</v>
      </c>
      <c r="O190" s="160">
        <v>0.65942512692922228</v>
      </c>
      <c r="P190" s="160">
        <v>0.33724999999999994</v>
      </c>
      <c r="Q190" s="146" t="s">
        <v>239</v>
      </c>
    </row>
    <row r="191" spans="1:17" ht="10.7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7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7.1989999999999998</v>
      </c>
      <c r="I192" s="162">
        <v>4.6241994848440076</v>
      </c>
      <c r="J192" s="161">
        <v>148.482</v>
      </c>
      <c r="K192" s="160">
        <v>0.4399999999999995</v>
      </c>
      <c r="L192" s="160">
        <v>0.36900000000000066</v>
      </c>
      <c r="M192" s="160">
        <v>0.1899999999999995</v>
      </c>
      <c r="N192" s="160">
        <v>0.29499999999999993</v>
      </c>
      <c r="O192" s="160">
        <v>0.18949004695499122</v>
      </c>
      <c r="P192" s="160">
        <v>0.3234999999999999</v>
      </c>
      <c r="Q192" s="146" t="s">
        <v>239</v>
      </c>
    </row>
    <row r="193" spans="1:17" ht="10.7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7" customHeight="1" x14ac:dyDescent="0.2">
      <c r="A194" s="122"/>
      <c r="B194" s="165" t="s">
        <v>90</v>
      </c>
      <c r="C194" s="159">
        <v>11550.583000000001</v>
      </c>
      <c r="D194" s="160">
        <v>11457.283000000001</v>
      </c>
      <c r="E194" s="160">
        <v>-8.5265128291212022E-14</v>
      </c>
      <c r="F194" s="160">
        <v>-93.299999999999272</v>
      </c>
      <c r="G194" s="246">
        <v>11457.283000000001</v>
      </c>
      <c r="H194" s="160">
        <v>1797.6093727533528</v>
      </c>
      <c r="I194" s="162">
        <v>15.689665453435623</v>
      </c>
      <c r="J194" s="161">
        <v>9659.6736272466478</v>
      </c>
      <c r="K194" s="160">
        <v>61.657087683140723</v>
      </c>
      <c r="L194" s="160">
        <v>86.83024966430709</v>
      </c>
      <c r="M194" s="160">
        <v>39.403049999952252</v>
      </c>
      <c r="N194" s="160">
        <v>97.11150018000653</v>
      </c>
      <c r="O194" s="160">
        <v>0.8475962423203347</v>
      </c>
      <c r="P194" s="166">
        <v>71.250471881851638</v>
      </c>
      <c r="Q194" s="146" t="s">
        <v>239</v>
      </c>
    </row>
    <row r="195" spans="1:17" ht="10.7" customHeight="1" x14ac:dyDescent="0.2">
      <c r="A195" s="122"/>
      <c r="B195" s="158" t="s">
        <v>91</v>
      </c>
      <c r="C195" s="159">
        <v>559.34900000000005</v>
      </c>
      <c r="D195" s="160">
        <v>523.84900000000005</v>
      </c>
      <c r="E195" s="160">
        <v>0</v>
      </c>
      <c r="F195" s="160">
        <v>-35.5</v>
      </c>
      <c r="G195" s="246">
        <v>523.84900000000005</v>
      </c>
      <c r="H195" s="160">
        <v>20.418474990978837</v>
      </c>
      <c r="I195" s="162">
        <v>3.8977787474976253</v>
      </c>
      <c r="J195" s="161">
        <v>503.43052500902121</v>
      </c>
      <c r="K195" s="160">
        <v>3.8675000190739439E-2</v>
      </c>
      <c r="L195" s="160">
        <v>0.58634999978542268</v>
      </c>
      <c r="M195" s="160">
        <v>0.16359999847412254</v>
      </c>
      <c r="N195" s="160">
        <v>0.98859999907016416</v>
      </c>
      <c r="O195" s="160">
        <v>0.1887185045824587</v>
      </c>
      <c r="P195" s="160">
        <v>0.44430624938011221</v>
      </c>
      <c r="Q195" s="146" t="s">
        <v>239</v>
      </c>
    </row>
    <row r="196" spans="1:17" ht="10.7" customHeight="1" x14ac:dyDescent="0.2">
      <c r="A196" s="122"/>
      <c r="B196" s="158" t="s">
        <v>92</v>
      </c>
      <c r="C196" s="159">
        <v>2493.8919999999998</v>
      </c>
      <c r="D196" s="160">
        <v>2591.5919999999996</v>
      </c>
      <c r="E196" s="160">
        <v>0</v>
      </c>
      <c r="F196" s="160">
        <v>97.699999999999818</v>
      </c>
      <c r="G196" s="246">
        <v>2591.5919999999996</v>
      </c>
      <c r="H196" s="160">
        <v>49.695642381925595</v>
      </c>
      <c r="I196" s="162">
        <v>1.9175719936597118</v>
      </c>
      <c r="J196" s="161">
        <v>2541.896357618074</v>
      </c>
      <c r="K196" s="160">
        <v>3.1455374832153069</v>
      </c>
      <c r="L196" s="160">
        <v>1.1840000003576918</v>
      </c>
      <c r="M196" s="160">
        <v>1.5795750095843957</v>
      </c>
      <c r="N196" s="160">
        <v>0.2572500001489999</v>
      </c>
      <c r="O196" s="160">
        <v>9.9263310022951121E-3</v>
      </c>
      <c r="P196" s="160">
        <v>1.5415906233265986</v>
      </c>
      <c r="Q196" s="146" t="s">
        <v>239</v>
      </c>
    </row>
    <row r="197" spans="1:17" ht="10.7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7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7" customHeight="1" x14ac:dyDescent="0.2">
      <c r="A199" s="122"/>
      <c r="B199" s="158" t="s">
        <v>94</v>
      </c>
      <c r="C199" s="159">
        <v>502.44400000000002</v>
      </c>
      <c r="D199" s="160">
        <v>522.44399999999996</v>
      </c>
      <c r="E199" s="160">
        <v>0</v>
      </c>
      <c r="F199" s="160">
        <v>19.999999999999943</v>
      </c>
      <c r="G199" s="246">
        <v>522.44399999999996</v>
      </c>
      <c r="H199" s="160">
        <v>29.094499999463601</v>
      </c>
      <c r="I199" s="162">
        <v>5.568922219312233</v>
      </c>
      <c r="J199" s="161">
        <v>493.34950000053635</v>
      </c>
      <c r="K199" s="160">
        <v>0.46312499713889821</v>
      </c>
      <c r="L199" s="160">
        <v>0.50469999837880053</v>
      </c>
      <c r="M199" s="160">
        <v>0.39574999618529816</v>
      </c>
      <c r="N199" s="160">
        <v>2.2807500112057006</v>
      </c>
      <c r="O199" s="160">
        <v>0.43655396773734617</v>
      </c>
      <c r="P199" s="160">
        <v>0.91108125072717439</v>
      </c>
      <c r="Q199" s="146" t="s">
        <v>239</v>
      </c>
    </row>
    <row r="200" spans="1:17" ht="10.7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3.1499998569488501E-3</v>
      </c>
      <c r="I200" s="162">
        <v>3.8725379962981613E-3</v>
      </c>
      <c r="J200" s="161">
        <v>81.338850000143054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7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16.981162078890499</v>
      </c>
      <c r="I201" s="162">
        <v>1.1789665433088159</v>
      </c>
      <c r="J201" s="161">
        <v>1423.3618379211096</v>
      </c>
      <c r="K201" s="160">
        <v>0.36224999237060018</v>
      </c>
      <c r="L201" s="160">
        <v>4.1999999999999815E-2</v>
      </c>
      <c r="M201" s="160">
        <v>2.5108125000000001</v>
      </c>
      <c r="N201" s="160">
        <v>2.2259999999999991</v>
      </c>
      <c r="O201" s="160">
        <v>0.15454652121057269</v>
      </c>
      <c r="P201" s="160">
        <v>1.2852656230926498</v>
      </c>
      <c r="Q201" s="146" t="s">
        <v>239</v>
      </c>
    </row>
    <row r="202" spans="1:17" ht="10.7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7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1233.5930998992917</v>
      </c>
      <c r="I203" s="162">
        <v>11.277006551407858</v>
      </c>
      <c r="J203" s="161">
        <v>9705.4189001007071</v>
      </c>
      <c r="K203" s="160">
        <v>38.608799823284016</v>
      </c>
      <c r="L203" s="160">
        <v>61.080950295447792</v>
      </c>
      <c r="M203" s="160">
        <v>40.655999969482991</v>
      </c>
      <c r="N203" s="160">
        <v>43.433650093078086</v>
      </c>
      <c r="O203" s="160">
        <v>0.39705276941901235</v>
      </c>
      <c r="P203" s="160">
        <v>45.944850045323221</v>
      </c>
      <c r="Q203" s="146" t="s">
        <v>239</v>
      </c>
    </row>
    <row r="204" spans="1:17" ht="10.7" customHeight="1" x14ac:dyDescent="0.2">
      <c r="A204" s="122"/>
      <c r="B204" s="158" t="s">
        <v>99</v>
      </c>
      <c r="C204" s="159">
        <v>8357.0959999999995</v>
      </c>
      <c r="D204" s="160">
        <v>8057.0959999999995</v>
      </c>
      <c r="E204" s="160">
        <v>-300</v>
      </c>
      <c r="F204" s="160">
        <v>-300</v>
      </c>
      <c r="G204" s="246">
        <v>8057.0959999999995</v>
      </c>
      <c r="H204" s="160">
        <v>346.33373493674418</v>
      </c>
      <c r="I204" s="162">
        <v>4.2984933397435521</v>
      </c>
      <c r="J204" s="161">
        <v>7710.7622650632557</v>
      </c>
      <c r="K204" s="160">
        <v>5.9619002180099869</v>
      </c>
      <c r="L204" s="160">
        <v>6.0018000049589659</v>
      </c>
      <c r="M204" s="160">
        <v>5.2122000455860302</v>
      </c>
      <c r="N204" s="160">
        <v>2.7310500030520188</v>
      </c>
      <c r="O204" s="160">
        <v>3.3896207803059797E-2</v>
      </c>
      <c r="P204" s="160">
        <v>4.9767375679017505</v>
      </c>
      <c r="Q204" s="146" t="s">
        <v>239</v>
      </c>
    </row>
    <row r="205" spans="1:17" ht="10.7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7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7" customHeight="1" x14ac:dyDescent="0.2">
      <c r="A207" s="122"/>
      <c r="B207" s="1" t="s">
        <v>102</v>
      </c>
      <c r="C207" s="159">
        <v>2306.538</v>
      </c>
      <c r="D207" s="160">
        <v>2076.538</v>
      </c>
      <c r="E207" s="160">
        <v>0</v>
      </c>
      <c r="F207" s="160">
        <v>-230</v>
      </c>
      <c r="G207" s="246">
        <v>2076.538</v>
      </c>
      <c r="H207" s="160">
        <v>145.49243361353899</v>
      </c>
      <c r="I207" s="162">
        <v>7.0064903032614376</v>
      </c>
      <c r="J207" s="161">
        <v>1931.0455663864609</v>
      </c>
      <c r="K207" s="160">
        <v>19.6198501205441</v>
      </c>
      <c r="L207" s="160">
        <v>9.7643999993799895</v>
      </c>
      <c r="M207" s="160">
        <v>9.4351499319080006</v>
      </c>
      <c r="N207" s="160">
        <v>7.2743748779300006</v>
      </c>
      <c r="O207" s="160">
        <v>0.35031262986422596</v>
      </c>
      <c r="P207" s="160">
        <v>11.523443732440523</v>
      </c>
      <c r="Q207" s="146" t="s">
        <v>239</v>
      </c>
    </row>
    <row r="208" spans="1:17" ht="10.7" customHeight="1" x14ac:dyDescent="0.2">
      <c r="A208" s="122"/>
      <c r="B208" s="165" t="s">
        <v>104</v>
      </c>
      <c r="C208" s="169">
        <v>39588.468000000001</v>
      </c>
      <c r="D208" s="160">
        <v>38986.767999999996</v>
      </c>
      <c r="E208" s="160">
        <v>-300.00000000000011</v>
      </c>
      <c r="F208" s="160">
        <v>-601.70000000000437</v>
      </c>
      <c r="G208" s="246">
        <v>38986.767999999996</v>
      </c>
      <c r="H208" s="160">
        <v>3639.3696206547911</v>
      </c>
      <c r="I208" s="162">
        <v>9.3348841346756206</v>
      </c>
      <c r="J208" s="161">
        <v>35347.398379345206</v>
      </c>
      <c r="K208" s="160">
        <v>129.85722531789497</v>
      </c>
      <c r="L208" s="160">
        <v>165.99444996261582</v>
      </c>
      <c r="M208" s="160">
        <v>99.356137451172799</v>
      </c>
      <c r="N208" s="160">
        <v>156.30317516449168</v>
      </c>
      <c r="O208" s="160">
        <v>0.40091339493566558</v>
      </c>
      <c r="P208" s="160">
        <v>137.87774697404382</v>
      </c>
      <c r="Q208" s="146" t="s">
        <v>239</v>
      </c>
    </row>
    <row r="209" spans="1:17" ht="10.7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7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7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7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20.975458330795171</v>
      </c>
      <c r="I212" s="162">
        <v>5.4844251822554737</v>
      </c>
      <c r="J212" s="161">
        <v>361.47954166920482</v>
      </c>
      <c r="K212" s="160">
        <v>1.1289519976377402</v>
      </c>
      <c r="L212" s="160">
        <v>1.3539899992048809</v>
      </c>
      <c r="M212" s="160">
        <v>0.70223275119066031</v>
      </c>
      <c r="N212" s="160">
        <v>0.29754374881088985</v>
      </c>
      <c r="O212" s="160">
        <v>7.7798368124587167E-2</v>
      </c>
      <c r="P212" s="160">
        <v>0.87067962421104284</v>
      </c>
      <c r="Q212" s="146" t="s">
        <v>239</v>
      </c>
    </row>
    <row r="213" spans="1:17" ht="10.7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7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7" customHeight="1" x14ac:dyDescent="0.2">
      <c r="A215" s="122"/>
      <c r="B215" s="172" t="s">
        <v>110</v>
      </c>
      <c r="C215" s="251">
        <v>39698.478000000003</v>
      </c>
      <c r="D215" s="174">
        <v>39373.477999999996</v>
      </c>
      <c r="E215" s="174">
        <v>-300.00000000000011</v>
      </c>
      <c r="F215" s="177">
        <v>-325.00000000000438</v>
      </c>
      <c r="G215" s="240">
        <v>39373.477999999996</v>
      </c>
      <c r="H215" s="177">
        <v>3660.6187499771786</v>
      </c>
      <c r="I215" s="176">
        <v>9.2971688962229315</v>
      </c>
      <c r="J215" s="185">
        <v>35712.859250022819</v>
      </c>
      <c r="K215" s="177">
        <v>130.98617731553259</v>
      </c>
      <c r="L215" s="177">
        <v>167.34843996182099</v>
      </c>
      <c r="M215" s="177">
        <v>100.05837020236368</v>
      </c>
      <c r="N215" s="177">
        <v>156.60071891330199</v>
      </c>
      <c r="O215" s="177">
        <v>0.39773148542605763</v>
      </c>
      <c r="P215" s="186">
        <v>138.74842659825481</v>
      </c>
      <c r="Q215" s="153" t="s">
        <v>239</v>
      </c>
    </row>
    <row r="216" spans="1:17" ht="10.7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7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7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44440</v>
      </c>
      <c r="L220" s="151">
        <v>44447</v>
      </c>
      <c r="M220" s="151">
        <v>44454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7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7" customHeight="1" x14ac:dyDescent="0.2">
      <c r="A222" s="122"/>
      <c r="B222" s="183"/>
      <c r="C222" s="258" t="s">
        <v>134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45"/>
    </row>
    <row r="223" spans="1:17" ht="10.7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0.15779999804496769</v>
      </c>
      <c r="I223" s="162">
        <v>4.0378709837504525</v>
      </c>
      <c r="J223" s="161">
        <v>3.7502000019550321</v>
      </c>
      <c r="K223" s="160">
        <v>0</v>
      </c>
      <c r="L223" s="160">
        <v>1.0399999618531108E-3</v>
      </c>
      <c r="M223" s="160">
        <v>0</v>
      </c>
      <c r="N223" s="160">
        <v>0</v>
      </c>
      <c r="O223" s="160">
        <v>0</v>
      </c>
      <c r="P223" s="160">
        <v>2.5999999046327771E-4</v>
      </c>
      <c r="Q223" s="146" t="s">
        <v>239</v>
      </c>
    </row>
    <row r="224" spans="1:17" ht="10.7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7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7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7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43.723160056739992</v>
      </c>
      <c r="I227" s="162">
        <v>37.776072900080344</v>
      </c>
      <c r="J227" s="161">
        <v>72.019839943259996</v>
      </c>
      <c r="K227" s="160">
        <v>1.8640399780273995</v>
      </c>
      <c r="L227" s="160">
        <v>1.956599943637805</v>
      </c>
      <c r="M227" s="160">
        <v>6.0000000000002274E-3</v>
      </c>
      <c r="N227" s="160">
        <v>4.0760800218581963</v>
      </c>
      <c r="O227" s="160">
        <v>3.521664395996472</v>
      </c>
      <c r="P227" s="160">
        <v>1.9756799858808503</v>
      </c>
      <c r="Q227" s="146">
        <v>34.453191031922202</v>
      </c>
    </row>
    <row r="228" spans="1:17" ht="10.7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7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7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7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43.880960054784957</v>
      </c>
      <c r="I233" s="162">
        <v>26.42364831952462</v>
      </c>
      <c r="J233" s="161">
        <v>122.18603994521503</v>
      </c>
      <c r="K233" s="160">
        <v>1.8640399780273995</v>
      </c>
      <c r="L233" s="160">
        <v>1.9576399435996581</v>
      </c>
      <c r="M233" s="160">
        <v>6.0000000000002274E-3</v>
      </c>
      <c r="N233" s="160">
        <v>4.0760800218581963</v>
      </c>
      <c r="O233" s="160">
        <v>2.4544792293822351</v>
      </c>
      <c r="P233" s="166">
        <v>1.9759399858713136</v>
      </c>
      <c r="Q233" s="146" t="s">
        <v>239</v>
      </c>
    </row>
    <row r="234" spans="1:17" ht="10.7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7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0.32147799789160503</v>
      </c>
      <c r="I235" s="162">
        <v>1.207021092932361</v>
      </c>
      <c r="J235" s="161">
        <v>26.312522002108395</v>
      </c>
      <c r="K235" s="160">
        <v>1.065999984741195E-2</v>
      </c>
      <c r="L235" s="160">
        <v>4.1600000113201085E-4</v>
      </c>
      <c r="M235" s="160">
        <v>1.2480000019074011E-2</v>
      </c>
      <c r="N235" s="160">
        <v>2.3660000324249031E-2</v>
      </c>
      <c r="O235" s="160">
        <v>8.8833822648678493E-2</v>
      </c>
      <c r="P235" s="160">
        <v>1.1804000047966751E-2</v>
      </c>
      <c r="Q235" s="146" t="s">
        <v>239</v>
      </c>
    </row>
    <row r="236" spans="1:17" ht="10.7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0.853570397973061</v>
      </c>
      <c r="I236" s="162">
        <v>0.60786953281089651</v>
      </c>
      <c r="J236" s="161">
        <v>139.56642960202694</v>
      </c>
      <c r="K236" s="160">
        <v>0</v>
      </c>
      <c r="L236" s="160">
        <v>3.0000000000000027E-2</v>
      </c>
      <c r="M236" s="160">
        <v>2.703999972343496E-2</v>
      </c>
      <c r="N236" s="160">
        <v>0</v>
      </c>
      <c r="O236" s="160">
        <v>0</v>
      </c>
      <c r="P236" s="160">
        <v>1.4259999930858747E-2</v>
      </c>
      <c r="Q236" s="146" t="s">
        <v>239</v>
      </c>
    </row>
    <row r="237" spans="1:17" ht="10.7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7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7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0.125985598623753</v>
      </c>
      <c r="I239" s="162">
        <v>2.8128063992800403</v>
      </c>
      <c r="J239" s="161">
        <v>4.3530144013762468</v>
      </c>
      <c r="K239" s="160">
        <v>0</v>
      </c>
      <c r="L239" s="160">
        <v>0</v>
      </c>
      <c r="M239" s="160">
        <v>1.5600000381469706E-2</v>
      </c>
      <c r="N239" s="160">
        <v>6.1151998758316492E-2</v>
      </c>
      <c r="O239" s="160">
        <v>1.3653047278034494</v>
      </c>
      <c r="P239" s="160">
        <v>1.9187999784946549E-2</v>
      </c>
      <c r="Q239" s="146" t="s">
        <v>239</v>
      </c>
    </row>
    <row r="240" spans="1:17" ht="10.7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7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7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7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43.953800089836164</v>
      </c>
      <c r="I243" s="162">
        <v>8.8098421360338826</v>
      </c>
      <c r="J243" s="161">
        <v>454.96319991016389</v>
      </c>
      <c r="K243" s="160">
        <v>1.0399999618499578E-2</v>
      </c>
      <c r="L243" s="160">
        <v>1.4738800354004056</v>
      </c>
      <c r="M243" s="160">
        <v>1.695000015258799</v>
      </c>
      <c r="N243" s="160">
        <v>1.7027199249268037</v>
      </c>
      <c r="O243" s="160">
        <v>0.34128320440610432</v>
      </c>
      <c r="P243" s="160">
        <v>1.2204999938011269</v>
      </c>
      <c r="Q243" s="146" t="s">
        <v>239</v>
      </c>
    </row>
    <row r="244" spans="1:17" ht="10.7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34.999999999999972</v>
      </c>
      <c r="F244" s="160">
        <v>31.499999999999972</v>
      </c>
      <c r="G244" s="246">
        <v>278.79899999999998</v>
      </c>
      <c r="H244" s="160">
        <v>88.116200172305128</v>
      </c>
      <c r="I244" s="162">
        <v>31.605637097803484</v>
      </c>
      <c r="J244" s="161">
        <v>190.68279982769485</v>
      </c>
      <c r="K244" s="160">
        <v>3.3623200378417977</v>
      </c>
      <c r="L244" s="160">
        <v>2.9972799835204995</v>
      </c>
      <c r="M244" s="160">
        <v>2.9546399841309068</v>
      </c>
      <c r="N244" s="160">
        <v>2.7112800292969013</v>
      </c>
      <c r="O244" s="160">
        <v>0.97248556461712621</v>
      </c>
      <c r="P244" s="160">
        <v>3.0063800086975263</v>
      </c>
      <c r="Q244" s="146" t="s">
        <v>239</v>
      </c>
    </row>
    <row r="245" spans="1:17" ht="10.7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7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7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17.9056799256802</v>
      </c>
      <c r="I247" s="162">
        <v>7.6816432325084412</v>
      </c>
      <c r="J247" s="161">
        <v>215.19132007431978</v>
      </c>
      <c r="K247" s="160">
        <v>7.2800002097999084E-3</v>
      </c>
      <c r="L247" s="160">
        <v>2.0799999237013367E-3</v>
      </c>
      <c r="M247" s="160">
        <v>6.2399997711999333E-3</v>
      </c>
      <c r="N247" s="160">
        <v>0</v>
      </c>
      <c r="O247" s="160">
        <v>0</v>
      </c>
      <c r="P247" s="160">
        <v>3.8999999761752946E-3</v>
      </c>
      <c r="Q247" s="146" t="s">
        <v>239</v>
      </c>
    </row>
    <row r="248" spans="1:17" ht="10.7" customHeight="1" x14ac:dyDescent="0.2">
      <c r="A248" s="122"/>
      <c r="B248" s="165" t="s">
        <v>104</v>
      </c>
      <c r="C248" s="169">
        <v>1501.124</v>
      </c>
      <c r="D248" s="160">
        <v>1539.5239999999999</v>
      </c>
      <c r="E248" s="160">
        <v>35</v>
      </c>
      <c r="F248" s="160">
        <v>38.400000000000006</v>
      </c>
      <c r="G248" s="246">
        <v>1539.5239999999999</v>
      </c>
      <c r="H248" s="160">
        <v>195.18117823620892</v>
      </c>
      <c r="I248" s="162">
        <v>12.678021143951566</v>
      </c>
      <c r="J248" s="161">
        <v>1344.3428217637909</v>
      </c>
      <c r="K248" s="160">
        <v>5.2547000155448984</v>
      </c>
      <c r="L248" s="160">
        <v>6.4612959624454049</v>
      </c>
      <c r="M248" s="160">
        <v>4.7169999992848659</v>
      </c>
      <c r="N248" s="160">
        <v>8.5748919751644905</v>
      </c>
      <c r="O248" s="160">
        <v>0.55698332570096287</v>
      </c>
      <c r="P248" s="160">
        <v>6.2519719881099149</v>
      </c>
      <c r="Q248" s="146" t="s">
        <v>239</v>
      </c>
    </row>
    <row r="249" spans="1:17" ht="10.7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7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7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4.3541455863602501</v>
      </c>
      <c r="I251" s="162">
        <v>1.7774344348487354</v>
      </c>
      <c r="J251" s="161">
        <v>240.61385441363973</v>
      </c>
      <c r="K251" s="160">
        <v>0.29905199527741022</v>
      </c>
      <c r="L251" s="160">
        <v>3.3280000448220104E-2</v>
      </c>
      <c r="M251" s="160">
        <v>0.60137999033928002</v>
      </c>
      <c r="N251" s="160">
        <v>0.29051360607147991</v>
      </c>
      <c r="O251" s="160">
        <v>0.11859247169894839</v>
      </c>
      <c r="P251" s="160">
        <v>0.30605639803409757</v>
      </c>
      <c r="Q251" s="146" t="s">
        <v>239</v>
      </c>
    </row>
    <row r="252" spans="1:17" ht="10.7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0</v>
      </c>
      <c r="F252" s="160">
        <v>44.600000000000023</v>
      </c>
      <c r="G252" s="246">
        <v>861.99200000000008</v>
      </c>
      <c r="H252" s="160">
        <v>71.357853782802806</v>
      </c>
      <c r="I252" s="162">
        <v>8.2782501209759261</v>
      </c>
      <c r="J252" s="161">
        <v>790.63414621719721</v>
      </c>
      <c r="K252" s="160">
        <v>5.4604276129305021</v>
      </c>
      <c r="L252" s="160">
        <v>10.562572807937897</v>
      </c>
      <c r="M252" s="160">
        <v>7.8272216089666031</v>
      </c>
      <c r="N252" s="160">
        <v>10.443898058146203</v>
      </c>
      <c r="O252" s="160">
        <v>1.2116003464238883</v>
      </c>
      <c r="P252" s="160">
        <v>8.5735300219953015</v>
      </c>
      <c r="Q252" s="146" t="s">
        <v>239</v>
      </c>
    </row>
    <row r="253" spans="1:17" ht="10.7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7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7" customHeight="1" x14ac:dyDescent="0.2">
      <c r="A255" s="122"/>
      <c r="B255" s="172" t="s">
        <v>110</v>
      </c>
      <c r="C255" s="251">
        <v>2558.9840000000004</v>
      </c>
      <c r="D255" s="173">
        <v>2646.4839999999999</v>
      </c>
      <c r="E255" s="174">
        <v>35</v>
      </c>
      <c r="F255" s="177">
        <v>92.100000000000023</v>
      </c>
      <c r="G255" s="240">
        <v>2646.483999999999</v>
      </c>
      <c r="H255" s="177">
        <v>270.89317760537199</v>
      </c>
      <c r="I255" s="176">
        <v>10.235965061771472</v>
      </c>
      <c r="J255" s="185">
        <v>2375.5908223946271</v>
      </c>
      <c r="K255" s="177">
        <v>11.014179623752796</v>
      </c>
      <c r="L255" s="177">
        <v>17.057148770831503</v>
      </c>
      <c r="M255" s="177">
        <v>13.145601598590758</v>
      </c>
      <c r="N255" s="177">
        <v>19.309303639382193</v>
      </c>
      <c r="O255" s="177">
        <v>0.7296210231908522</v>
      </c>
      <c r="P255" s="186">
        <v>15.131558408139313</v>
      </c>
      <c r="Q255" s="153" t="s">
        <v>239</v>
      </c>
    </row>
    <row r="256" spans="1:17" ht="10.7" customHeight="1" x14ac:dyDescent="0.2">
      <c r="A256" s="122"/>
      <c r="B256" s="187" t="s">
        <v>271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7" customHeight="1" x14ac:dyDescent="0.2">
      <c r="A257" s="122"/>
      <c r="B257" s="123" t="s">
        <v>112</v>
      </c>
      <c r="C257" s="123"/>
      <c r="J257" s="188"/>
    </row>
    <row r="261" spans="1:17" ht="10.7" customHeight="1" x14ac:dyDescent="0.2">
      <c r="A261" s="122"/>
      <c r="B261" s="123" t="s">
        <v>237</v>
      </c>
      <c r="C261" s="123"/>
      <c r="P261" s="128"/>
    </row>
    <row r="262" spans="1:17" ht="10.7" customHeight="1" x14ac:dyDescent="0.2">
      <c r="A262" s="122"/>
      <c r="B262" s="131" t="s">
        <v>270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7" customHeight="1" x14ac:dyDescent="0.2">
      <c r="A263" s="122"/>
      <c r="D263" s="135"/>
      <c r="N263" s="124"/>
    </row>
    <row r="264" spans="1:17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7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44440</v>
      </c>
      <c r="L266" s="151">
        <v>44447</v>
      </c>
      <c r="M266" s="151">
        <v>44454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7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7" customHeight="1" x14ac:dyDescent="0.2">
      <c r="A268" s="122"/>
      <c r="B268" s="183"/>
      <c r="C268" s="263" t="s">
        <v>143</v>
      </c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4"/>
      <c r="Q268" s="145"/>
    </row>
    <row r="269" spans="1:17" ht="10.7" customHeight="1" x14ac:dyDescent="0.2">
      <c r="A269" s="184"/>
      <c r="B269" s="158" t="s">
        <v>80</v>
      </c>
      <c r="C269" s="159">
        <v>345.26600000000002</v>
      </c>
      <c r="D269" s="160">
        <v>404.56600000000003</v>
      </c>
      <c r="E269" s="160">
        <v>1.3000000000000114</v>
      </c>
      <c r="F269" s="160">
        <v>59.300000000000011</v>
      </c>
      <c r="G269" s="246">
        <v>404.56600000000003</v>
      </c>
      <c r="H269" s="160">
        <v>433.09587000024317</v>
      </c>
      <c r="I269" s="162">
        <v>107.05196927083421</v>
      </c>
      <c r="J269" s="161">
        <v>-28.529870000243136</v>
      </c>
      <c r="K269" s="160">
        <v>27.43100000000004</v>
      </c>
      <c r="L269" s="160">
        <v>60.907000000000039</v>
      </c>
      <c r="M269" s="160">
        <v>4.6709999999999923</v>
      </c>
      <c r="N269" s="160">
        <v>10.084110000014277</v>
      </c>
      <c r="O269" s="160">
        <v>2.4925747591281215</v>
      </c>
      <c r="P269" s="160">
        <v>25.773277500003587</v>
      </c>
      <c r="Q269" s="146">
        <v>0</v>
      </c>
    </row>
    <row r="270" spans="1:17" ht="10.7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30</v>
      </c>
      <c r="F270" s="160">
        <v>316.10000000000002</v>
      </c>
      <c r="G270" s="246">
        <v>547.10500000000002</v>
      </c>
      <c r="H270" s="160">
        <v>432.05877985882802</v>
      </c>
      <c r="I270" s="162">
        <v>78.971820739863091</v>
      </c>
      <c r="J270" s="161">
        <v>115.046220141172</v>
      </c>
      <c r="K270" s="160">
        <v>1.6830567226410267</v>
      </c>
      <c r="L270" s="160">
        <v>18.253999999999962</v>
      </c>
      <c r="M270" s="160">
        <v>6.1660000000000537</v>
      </c>
      <c r="N270" s="160">
        <v>9.1709999999999923</v>
      </c>
      <c r="O270" s="160">
        <v>1.6762778625675128</v>
      </c>
      <c r="P270" s="160">
        <v>8.8185141806602587</v>
      </c>
      <c r="Q270" s="146">
        <v>11.045986861763858</v>
      </c>
    </row>
    <row r="271" spans="1:17" ht="10.7" customHeight="1" x14ac:dyDescent="0.2">
      <c r="A271" s="122"/>
      <c r="B271" s="158" t="s">
        <v>82</v>
      </c>
      <c r="C271" s="159">
        <v>169.30799999999999</v>
      </c>
      <c r="D271" s="160">
        <v>267.108</v>
      </c>
      <c r="E271" s="160">
        <v>30</v>
      </c>
      <c r="F271" s="160">
        <v>97.800000000000011</v>
      </c>
      <c r="G271" s="246">
        <v>267.108</v>
      </c>
      <c r="H271" s="160">
        <v>162.88</v>
      </c>
      <c r="I271" s="162">
        <v>60.979079623223562</v>
      </c>
      <c r="J271" s="161">
        <v>104.22800000000001</v>
      </c>
      <c r="K271" s="160">
        <v>3.9159999999999968</v>
      </c>
      <c r="L271" s="160">
        <v>4.0349999999999966</v>
      </c>
      <c r="M271" s="160">
        <v>9.4620000000000175</v>
      </c>
      <c r="N271" s="160">
        <v>11.080999999999989</v>
      </c>
      <c r="O271" s="160">
        <v>4.1485092172454543</v>
      </c>
      <c r="P271" s="160">
        <v>7.1234999999999999</v>
      </c>
      <c r="Q271" s="146">
        <v>12.631571558924687</v>
      </c>
    </row>
    <row r="272" spans="1:17" ht="10.7" customHeight="1" x14ac:dyDescent="0.2">
      <c r="A272" s="122"/>
      <c r="B272" s="158" t="s">
        <v>83</v>
      </c>
      <c r="C272" s="159">
        <v>298.517</v>
      </c>
      <c r="D272" s="160">
        <v>592.11699999999996</v>
      </c>
      <c r="E272" s="160">
        <v>0</v>
      </c>
      <c r="F272" s="160">
        <v>293.59999999999997</v>
      </c>
      <c r="G272" s="246">
        <v>592.11699999999996</v>
      </c>
      <c r="H272" s="160">
        <v>330.93200000000002</v>
      </c>
      <c r="I272" s="162">
        <v>55.889629921113574</v>
      </c>
      <c r="J272" s="161">
        <v>261.18499999999995</v>
      </c>
      <c r="K272" s="160">
        <v>20.006999999999977</v>
      </c>
      <c r="L272" s="160">
        <v>19.033000000000015</v>
      </c>
      <c r="M272" s="160">
        <v>27.380999999999972</v>
      </c>
      <c r="N272" s="160">
        <v>30.479000000000042</v>
      </c>
      <c r="O272" s="160">
        <v>5.1474624103006743</v>
      </c>
      <c r="P272" s="160">
        <v>24.225000000000001</v>
      </c>
      <c r="Q272" s="146">
        <v>8.781630546955622</v>
      </c>
    </row>
    <row r="273" spans="1:17" ht="10.7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4.6397999876737597</v>
      </c>
      <c r="I273" s="162">
        <v>24.6038815763801</v>
      </c>
      <c r="J273" s="161">
        <v>14.218200012326241</v>
      </c>
      <c r="K273" s="160">
        <v>9.8630001068114481E-2</v>
      </c>
      <c r="L273" s="160">
        <v>0.12580999946594318</v>
      </c>
      <c r="M273" s="160">
        <v>1.1000000000000121E-2</v>
      </c>
      <c r="N273" s="160">
        <v>0.16228999996185234</v>
      </c>
      <c r="O273" s="160">
        <v>0.8605896699642186</v>
      </c>
      <c r="P273" s="160">
        <v>9.943250012397753E-2</v>
      </c>
      <c r="Q273" s="146" t="s">
        <v>239</v>
      </c>
    </row>
    <row r="274" spans="1:17" ht="10.7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0.875</v>
      </c>
      <c r="I274" s="162">
        <v>8.829465186680121</v>
      </c>
      <c r="J274" s="161">
        <v>9.0350000000000001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7" customHeight="1" x14ac:dyDescent="0.2">
      <c r="A275" s="122"/>
      <c r="B275" s="158" t="s">
        <v>86</v>
      </c>
      <c r="C275" s="159">
        <v>24.427</v>
      </c>
      <c r="D275" s="160">
        <v>22.227</v>
      </c>
      <c r="E275" s="160">
        <v>-1.3000000000000007</v>
      </c>
      <c r="F275" s="160">
        <v>-2.1999999999999993</v>
      </c>
      <c r="G275" s="246">
        <v>22.227</v>
      </c>
      <c r="H275" s="160">
        <v>11.45</v>
      </c>
      <c r="I275" s="162">
        <v>51.513924506231163</v>
      </c>
      <c r="J275" s="161">
        <v>10.777000000000001</v>
      </c>
      <c r="K275" s="160">
        <v>1.0690000000000008</v>
      </c>
      <c r="L275" s="160">
        <v>0.91300000000000026</v>
      </c>
      <c r="M275" s="160">
        <v>0.84899999999999842</v>
      </c>
      <c r="N275" s="160">
        <v>0</v>
      </c>
      <c r="O275" s="160">
        <v>0</v>
      </c>
      <c r="P275" s="160">
        <v>0.70774999999999988</v>
      </c>
      <c r="Q275" s="146">
        <v>13.227128223242675</v>
      </c>
    </row>
    <row r="276" spans="1:17" ht="10.7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145.55600000000001</v>
      </c>
      <c r="I276" s="162">
        <v>155.1257047244514</v>
      </c>
      <c r="J276" s="161">
        <v>-51.725000000000009</v>
      </c>
      <c r="K276" s="160">
        <v>2.8160000000000025</v>
      </c>
      <c r="L276" s="160">
        <v>0.41200000000000614</v>
      </c>
      <c r="M276" s="160">
        <v>0</v>
      </c>
      <c r="N276" s="160">
        <v>0</v>
      </c>
      <c r="O276" s="160">
        <v>0</v>
      </c>
      <c r="P276" s="160">
        <v>0.80700000000000216</v>
      </c>
      <c r="Q276" s="146">
        <v>0</v>
      </c>
    </row>
    <row r="277" spans="1:17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7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30.123000000000001</v>
      </c>
      <c r="I278" s="162">
        <v>89.06596493302979</v>
      </c>
      <c r="J278" s="161">
        <v>3.6979999999999968</v>
      </c>
      <c r="K278" s="160">
        <v>1.0609999999999999</v>
      </c>
      <c r="L278" s="160">
        <v>0.15599999999999881</v>
      </c>
      <c r="M278" s="160">
        <v>2.8560000000000016</v>
      </c>
      <c r="N278" s="160">
        <v>2.6799999999999997</v>
      </c>
      <c r="O278" s="160">
        <v>7.9240708435587353</v>
      </c>
      <c r="P278" s="160">
        <v>1.68825</v>
      </c>
      <c r="Q278" s="146">
        <v>0.19043388123796623</v>
      </c>
    </row>
    <row r="279" spans="1:17" ht="10.7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7" customHeight="1" x14ac:dyDescent="0.2">
      <c r="A280" s="122"/>
      <c r="B280" s="165" t="s">
        <v>90</v>
      </c>
      <c r="C280" s="159">
        <v>1221.0429999999997</v>
      </c>
      <c r="D280" s="160">
        <v>1989.5429999999999</v>
      </c>
      <c r="E280" s="160">
        <v>60.000000000000014</v>
      </c>
      <c r="F280" s="160">
        <v>768.50000000000023</v>
      </c>
      <c r="G280" s="246">
        <v>1989.5429999999999</v>
      </c>
      <c r="H280" s="160">
        <v>1551.610449846745</v>
      </c>
      <c r="I280" s="162">
        <v>77.988284236467635</v>
      </c>
      <c r="J280" s="161">
        <v>437.93255015325502</v>
      </c>
      <c r="K280" s="160">
        <v>58.081686723709161</v>
      </c>
      <c r="L280" s="160">
        <v>103.83580999946597</v>
      </c>
      <c r="M280" s="160">
        <v>51.396000000000036</v>
      </c>
      <c r="N280" s="160">
        <v>63.65739999997615</v>
      </c>
      <c r="O280" s="160">
        <v>3.1995991039136205</v>
      </c>
      <c r="P280" s="166">
        <v>69.242724180787832</v>
      </c>
      <c r="Q280" s="146">
        <v>2.8198062141593025</v>
      </c>
    </row>
    <row r="281" spans="1:17" ht="10.7" customHeight="1" x14ac:dyDescent="0.2">
      <c r="A281" s="122"/>
      <c r="B281" s="158" t="s">
        <v>91</v>
      </c>
      <c r="C281" s="159">
        <v>59.073</v>
      </c>
      <c r="D281" s="160">
        <v>91.37299999999999</v>
      </c>
      <c r="E281" s="160">
        <v>14.999999999999986</v>
      </c>
      <c r="F281" s="160">
        <v>32.29999999999999</v>
      </c>
      <c r="G281" s="246">
        <v>91.37299999999999</v>
      </c>
      <c r="H281" s="160">
        <v>75.901901020765308</v>
      </c>
      <c r="I281" s="162">
        <v>83.068194128205619</v>
      </c>
      <c r="J281" s="161">
        <v>15.471098979234682</v>
      </c>
      <c r="K281" s="160">
        <v>0</v>
      </c>
      <c r="L281" s="160">
        <v>4.9362200000286123</v>
      </c>
      <c r="M281" s="160">
        <v>6.8439999997593759E-2</v>
      </c>
      <c r="N281" s="160">
        <v>7.8349424999952504</v>
      </c>
      <c r="O281" s="160">
        <v>8.5746801571528248</v>
      </c>
      <c r="P281" s="160">
        <v>3.2099006250053641</v>
      </c>
      <c r="Q281" s="146">
        <v>2.8198062141593025</v>
      </c>
    </row>
    <row r="282" spans="1:17" ht="10.7" customHeight="1" x14ac:dyDescent="0.2">
      <c r="A282" s="184"/>
      <c r="B282" s="158" t="s">
        <v>92</v>
      </c>
      <c r="C282" s="159">
        <v>163.27099999999999</v>
      </c>
      <c r="D282" s="160">
        <v>223.27099999999999</v>
      </c>
      <c r="E282" s="160">
        <v>60</v>
      </c>
      <c r="F282" s="160">
        <v>60</v>
      </c>
      <c r="G282" s="246">
        <v>223.27099999999999</v>
      </c>
      <c r="H282" s="160">
        <v>88.723707903215598</v>
      </c>
      <c r="I282" s="162">
        <v>39.73812447797323</v>
      </c>
      <c r="J282" s="161">
        <v>134.54729209678439</v>
      </c>
      <c r="K282" s="160">
        <v>8.0350349388122027</v>
      </c>
      <c r="L282" s="160">
        <v>5.8373249855041962</v>
      </c>
      <c r="M282" s="160">
        <v>5.8341539334282118</v>
      </c>
      <c r="N282" s="160">
        <v>1.2043500099182864</v>
      </c>
      <c r="O282" s="160">
        <v>0.53941175070577307</v>
      </c>
      <c r="P282" s="160">
        <v>5.2277159669157243</v>
      </c>
      <c r="Q282" s="146">
        <v>23.73729960623039</v>
      </c>
    </row>
    <row r="283" spans="1:17" ht="10.7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7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-200</v>
      </c>
      <c r="F284" s="160">
        <v>-2.9000000000000057</v>
      </c>
      <c r="G284" s="246">
        <v>27.178999999999995</v>
      </c>
      <c r="H284" s="160">
        <v>37.890960379123655</v>
      </c>
      <c r="I284" s="162">
        <v>139.41263614968784</v>
      </c>
      <c r="J284" s="161">
        <v>-10.71196037912366</v>
      </c>
      <c r="K284" s="160">
        <v>0</v>
      </c>
      <c r="L284" s="160">
        <v>0.10433999633790592</v>
      </c>
      <c r="M284" s="160">
        <v>0</v>
      </c>
      <c r="N284" s="160">
        <v>0.9634800109862951</v>
      </c>
      <c r="O284" s="160">
        <v>3.5449428271323273</v>
      </c>
      <c r="P284" s="160">
        <v>0.26695500183105025</v>
      </c>
      <c r="Q284" s="146">
        <v>0</v>
      </c>
    </row>
    <row r="285" spans="1:17" ht="10.7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0</v>
      </c>
      <c r="F285" s="160">
        <v>10</v>
      </c>
      <c r="G285" s="246">
        <v>42.835000000000001</v>
      </c>
      <c r="H285" s="160">
        <v>91.845455111533411</v>
      </c>
      <c r="I285" s="162">
        <v>214.41684396295881</v>
      </c>
      <c r="J285" s="161">
        <v>-49.01045511153341</v>
      </c>
      <c r="K285" s="160">
        <v>1.6649999618529989</v>
      </c>
      <c r="L285" s="160">
        <v>0.24396000340580315</v>
      </c>
      <c r="M285" s="160">
        <v>0.79829000091550029</v>
      </c>
      <c r="N285" s="160">
        <v>2.0992999801040071</v>
      </c>
      <c r="O285" s="160">
        <v>4.9008987512641697</v>
      </c>
      <c r="P285" s="160">
        <v>1.2016374865695774</v>
      </c>
      <c r="Q285" s="146">
        <v>0</v>
      </c>
    </row>
    <row r="286" spans="1:17" ht="10.7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0</v>
      </c>
      <c r="I286" s="162">
        <v>0</v>
      </c>
      <c r="J286" s="161">
        <v>5.6810000000000009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7" customHeight="1" x14ac:dyDescent="0.2">
      <c r="A287" s="122"/>
      <c r="B287" s="158" t="s">
        <v>96</v>
      </c>
      <c r="C287" s="159">
        <v>139.048</v>
      </c>
      <c r="D287" s="160">
        <v>131.44800000000001</v>
      </c>
      <c r="E287" s="160">
        <v>-10</v>
      </c>
      <c r="F287" s="160">
        <v>-7.5999999999999943</v>
      </c>
      <c r="G287" s="246">
        <v>131.44800000000001</v>
      </c>
      <c r="H287" s="160">
        <v>79.802474770548898</v>
      </c>
      <c r="I287" s="162">
        <v>60.710299715894415</v>
      </c>
      <c r="J287" s="161">
        <v>51.64552522945111</v>
      </c>
      <c r="K287" s="160">
        <v>1.3882799834012971</v>
      </c>
      <c r="L287" s="160">
        <v>4.6619998931902273E-2</v>
      </c>
      <c r="M287" s="160">
        <v>24.492149856567401</v>
      </c>
      <c r="N287" s="160">
        <v>1.7515799865721959</v>
      </c>
      <c r="O287" s="160">
        <v>1.3325269205862362</v>
      </c>
      <c r="P287" s="160">
        <v>6.9196574563681992</v>
      </c>
      <c r="Q287" s="146">
        <v>5.4635956411283688</v>
      </c>
    </row>
    <row r="288" spans="1:17" ht="10.7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7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2.4782699991166592</v>
      </c>
      <c r="I289" s="162">
        <v>5.0032705451247841</v>
      </c>
      <c r="J289" s="161">
        <v>47.054730000883339</v>
      </c>
      <c r="K289" s="160">
        <v>2.8860000610352099E-2</v>
      </c>
      <c r="L289" s="160">
        <v>0.82842999839782694</v>
      </c>
      <c r="M289" s="160">
        <v>0.16747000122070332</v>
      </c>
      <c r="N289" s="160">
        <v>0.37040999984741196</v>
      </c>
      <c r="O289" s="160">
        <v>0.74780449366566126</v>
      </c>
      <c r="P289" s="160">
        <v>0.34879250001907358</v>
      </c>
      <c r="Q289" s="146" t="s">
        <v>239</v>
      </c>
    </row>
    <row r="290" spans="1:17" ht="10.7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1.26617998732626</v>
      </c>
      <c r="I290" s="162">
        <v>5.1657622590928964</v>
      </c>
      <c r="J290" s="161">
        <v>23.244820012673742</v>
      </c>
      <c r="K290" s="160">
        <v>6.6600002288820015E-2</v>
      </c>
      <c r="L290" s="160">
        <v>4.2179999724029971E-2</v>
      </c>
      <c r="M290" s="160">
        <v>8.5470001220700142E-2</v>
      </c>
      <c r="N290" s="160">
        <v>1.553999996184996E-2</v>
      </c>
      <c r="O290" s="160">
        <v>6.3400105919178967E-2</v>
      </c>
      <c r="P290" s="160">
        <v>5.2447500798850022E-2</v>
      </c>
      <c r="Q290" s="146" t="s">
        <v>239</v>
      </c>
    </row>
    <row r="291" spans="1:17" ht="10.7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7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7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0.39294000515341798</v>
      </c>
      <c r="I293" s="162">
        <v>6.099658571148991</v>
      </c>
      <c r="J293" s="161">
        <v>6.0490599948465817</v>
      </c>
      <c r="K293" s="160">
        <v>1.8870000362396E-2</v>
      </c>
      <c r="L293" s="160">
        <v>3.5520000457763989E-2</v>
      </c>
      <c r="M293" s="160">
        <v>7.7699999809260345E-3</v>
      </c>
      <c r="N293" s="160">
        <v>1.3320000171661961E-2</v>
      </c>
      <c r="O293" s="160">
        <v>0.20676808711055511</v>
      </c>
      <c r="P293" s="160">
        <v>1.8870000243186996E-2</v>
      </c>
      <c r="Q293" s="146" t="s">
        <v>239</v>
      </c>
    </row>
    <row r="294" spans="1:17" ht="10.7" customHeight="1" x14ac:dyDescent="0.2">
      <c r="A294" s="122"/>
      <c r="B294" s="165" t="s">
        <v>104</v>
      </c>
      <c r="C294" s="169">
        <v>1729.6069999999997</v>
      </c>
      <c r="D294" s="160">
        <v>2575.2069999999999</v>
      </c>
      <c r="E294" s="160">
        <v>-75</v>
      </c>
      <c r="F294" s="160">
        <v>845.60000000000014</v>
      </c>
      <c r="G294" s="246">
        <v>2575.2069999999999</v>
      </c>
      <c r="H294" s="160">
        <v>1929.9123390235281</v>
      </c>
      <c r="I294" s="162">
        <v>74.942027535010894</v>
      </c>
      <c r="J294" s="161">
        <v>645.29466097647173</v>
      </c>
      <c r="K294" s="160">
        <v>69.28433161103726</v>
      </c>
      <c r="L294" s="160">
        <v>115.91040498225448</v>
      </c>
      <c r="M294" s="160">
        <v>82.849743793330617</v>
      </c>
      <c r="N294" s="160">
        <v>77.910322487533222</v>
      </c>
      <c r="O294" s="160">
        <v>3.0254003848053079</v>
      </c>
      <c r="P294" s="160">
        <v>86.488700718538894</v>
      </c>
      <c r="Q294" s="146">
        <v>5.4610284998552707</v>
      </c>
    </row>
    <row r="295" spans="1:17" ht="10.7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7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7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9.8735000401735301E-2</v>
      </c>
      <c r="I297" s="162">
        <v>0.37534689375303287</v>
      </c>
      <c r="J297" s="161">
        <v>26.206264999598265</v>
      </c>
      <c r="K297" s="160">
        <v>0</v>
      </c>
      <c r="L297" s="160">
        <v>6.6600001454353019E-3</v>
      </c>
      <c r="M297" s="160">
        <v>0</v>
      </c>
      <c r="N297" s="160">
        <v>0</v>
      </c>
      <c r="O297" s="160">
        <v>0</v>
      </c>
      <c r="P297" s="160">
        <v>1.6650000363588255E-3</v>
      </c>
      <c r="Q297" s="146" t="s">
        <v>146</v>
      </c>
    </row>
    <row r="298" spans="1:17" ht="10.7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0.21071130070090299</v>
      </c>
      <c r="I298" s="162">
        <v>51.899335148005662</v>
      </c>
      <c r="J298" s="161">
        <v>0.19528869929909698</v>
      </c>
      <c r="K298" s="160">
        <v>9.2685000896449987E-3</v>
      </c>
      <c r="L298" s="160">
        <v>4.9395000338559869E-3</v>
      </c>
      <c r="M298" s="160">
        <v>6.9375000000000131E-3</v>
      </c>
      <c r="N298" s="160">
        <v>5.2170000076289802E-3</v>
      </c>
      <c r="O298" s="160">
        <v>1.2849753713371874</v>
      </c>
      <c r="P298" s="160">
        <v>6.5906250327824947E-3</v>
      </c>
      <c r="Q298" s="146" t="s">
        <v>146</v>
      </c>
    </row>
    <row r="299" spans="1:17" ht="10.7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7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7" customHeight="1" x14ac:dyDescent="0.2">
      <c r="A301" s="122"/>
      <c r="B301" s="172" t="s">
        <v>110</v>
      </c>
      <c r="C301" s="251">
        <v>1756.3179999999998</v>
      </c>
      <c r="D301" s="174">
        <v>2601.9179999999997</v>
      </c>
      <c r="E301" s="174">
        <v>-75</v>
      </c>
      <c r="F301" s="177">
        <v>845.60000000000014</v>
      </c>
      <c r="G301" s="240">
        <v>2601.9180000000001</v>
      </c>
      <c r="H301" s="177">
        <v>1930.2217853246307</v>
      </c>
      <c r="I301" s="176">
        <v>74.184574045939598</v>
      </c>
      <c r="J301" s="185">
        <v>671.69621467536945</v>
      </c>
      <c r="K301" s="177">
        <v>69.293600111127034</v>
      </c>
      <c r="L301" s="177">
        <v>115.92200448243375</v>
      </c>
      <c r="M301" s="177">
        <v>82.856681293330439</v>
      </c>
      <c r="N301" s="177">
        <v>77.915539487540855</v>
      </c>
      <c r="O301" s="177">
        <v>2.9945424678080119</v>
      </c>
      <c r="P301" s="186">
        <v>86.496956343608019</v>
      </c>
      <c r="Q301" s="153">
        <v>5.7655474026977904</v>
      </c>
    </row>
    <row r="302" spans="1:17" ht="10.7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7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7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44440</v>
      </c>
      <c r="L306" s="151">
        <v>44447</v>
      </c>
      <c r="M306" s="151">
        <v>44454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7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7" customHeight="1" x14ac:dyDescent="0.2">
      <c r="A308" s="122"/>
      <c r="B308" s="183"/>
      <c r="C308" s="258" t="s">
        <v>135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45"/>
    </row>
    <row r="309" spans="1:17" ht="10.7" customHeight="1" x14ac:dyDescent="0.2">
      <c r="A309" s="122"/>
      <c r="B309" s="158" t="s">
        <v>80</v>
      </c>
      <c r="C309" s="159">
        <v>7337.67</v>
      </c>
      <c r="D309" s="160">
        <v>9015.77</v>
      </c>
      <c r="E309" s="160">
        <v>-5</v>
      </c>
      <c r="F309" s="160">
        <v>1678.1000000000004</v>
      </c>
      <c r="G309" s="246">
        <v>9015.77</v>
      </c>
      <c r="H309" s="160">
        <v>6207.8249999847412</v>
      </c>
      <c r="I309" s="162">
        <v>68.855183750081707</v>
      </c>
      <c r="J309" s="161">
        <v>2807.9450000152592</v>
      </c>
      <c r="K309" s="160">
        <v>220.04199998473996</v>
      </c>
      <c r="L309" s="160">
        <v>160.02200000000084</v>
      </c>
      <c r="M309" s="160">
        <v>304.10599999999886</v>
      </c>
      <c r="N309" s="160">
        <v>227.79900000000089</v>
      </c>
      <c r="O309" s="160">
        <v>2.5266727079328875</v>
      </c>
      <c r="P309" s="160">
        <v>227.99224999618514</v>
      </c>
      <c r="Q309" s="146">
        <v>10.315966880726178</v>
      </c>
    </row>
    <row r="310" spans="1:17" ht="10.7" customHeight="1" x14ac:dyDescent="0.2">
      <c r="A310" s="122"/>
      <c r="B310" s="158" t="s">
        <v>81</v>
      </c>
      <c r="C310" s="159">
        <v>401.60599999999999</v>
      </c>
      <c r="D310" s="160">
        <v>509.50599999999997</v>
      </c>
      <c r="E310" s="160">
        <v>0</v>
      </c>
      <c r="F310" s="160">
        <v>107.89999999999998</v>
      </c>
      <c r="G310" s="246">
        <v>509.50599999999997</v>
      </c>
      <c r="H310" s="160">
        <v>271.01600000000002</v>
      </c>
      <c r="I310" s="162">
        <v>53.19191530619856</v>
      </c>
      <c r="J310" s="161">
        <v>238.48999999999995</v>
      </c>
      <c r="K310" s="160">
        <v>18.263999999999982</v>
      </c>
      <c r="L310" s="160">
        <v>6.4579999999999984</v>
      </c>
      <c r="M310" s="160">
        <v>17.147999999999996</v>
      </c>
      <c r="N310" s="160">
        <v>0.82800000000003138</v>
      </c>
      <c r="O310" s="160">
        <v>0.16251035316562149</v>
      </c>
      <c r="P310" s="160">
        <v>10.674500000000002</v>
      </c>
      <c r="Q310" s="146">
        <v>20.342030071666112</v>
      </c>
    </row>
    <row r="311" spans="1:17" ht="10.7" customHeight="1" x14ac:dyDescent="0.2">
      <c r="A311" s="122"/>
      <c r="B311" s="158" t="s">
        <v>82</v>
      </c>
      <c r="C311" s="159">
        <v>862.47500000000002</v>
      </c>
      <c r="D311" s="160">
        <v>1029.875</v>
      </c>
      <c r="E311" s="160">
        <v>-100</v>
      </c>
      <c r="F311" s="160">
        <v>167.39999999999998</v>
      </c>
      <c r="G311" s="246">
        <v>1029.875</v>
      </c>
      <c r="H311" s="160">
        <v>775.11400000000003</v>
      </c>
      <c r="I311" s="162">
        <v>75.262920257312786</v>
      </c>
      <c r="J311" s="161">
        <v>254.76099999999997</v>
      </c>
      <c r="K311" s="160">
        <v>19.192000000000007</v>
      </c>
      <c r="L311" s="160">
        <v>44.355000000000018</v>
      </c>
      <c r="M311" s="160">
        <v>6.7519999999999527</v>
      </c>
      <c r="N311" s="160">
        <v>54.749000000000024</v>
      </c>
      <c r="O311" s="160">
        <v>5.3160820487923317</v>
      </c>
      <c r="P311" s="160">
        <v>31.262</v>
      </c>
      <c r="Q311" s="146">
        <v>6.149222698483781</v>
      </c>
    </row>
    <row r="312" spans="1:17" ht="10.7" customHeight="1" x14ac:dyDescent="0.2">
      <c r="A312" s="122"/>
      <c r="B312" s="158" t="s">
        <v>83</v>
      </c>
      <c r="C312" s="159">
        <v>1168</v>
      </c>
      <c r="D312" s="160">
        <v>358.5</v>
      </c>
      <c r="E312" s="160">
        <v>-180</v>
      </c>
      <c r="F312" s="160">
        <v>-809.5</v>
      </c>
      <c r="G312" s="246">
        <v>358.5</v>
      </c>
      <c r="H312" s="160">
        <v>0.58899999999999997</v>
      </c>
      <c r="I312" s="162">
        <v>0.16429567642956763</v>
      </c>
      <c r="J312" s="161">
        <v>357.911</v>
      </c>
      <c r="K312" s="160">
        <v>2.200000000000002E-2</v>
      </c>
      <c r="L312" s="160">
        <v>0</v>
      </c>
      <c r="M312" s="160">
        <v>0</v>
      </c>
      <c r="N312" s="160">
        <v>0</v>
      </c>
      <c r="O312" s="160">
        <v>0</v>
      </c>
      <c r="P312" s="160">
        <v>5.5000000000000049E-3</v>
      </c>
      <c r="Q312" s="146" t="s">
        <v>239</v>
      </c>
    </row>
    <row r="313" spans="1:17" ht="10.7" customHeight="1" x14ac:dyDescent="0.2">
      <c r="A313" s="122"/>
      <c r="B313" s="158" t="s">
        <v>84</v>
      </c>
      <c r="C313" s="159">
        <v>1134.673</v>
      </c>
      <c r="D313" s="160">
        <v>1322.2730000000001</v>
      </c>
      <c r="E313" s="160">
        <v>0</v>
      </c>
      <c r="F313" s="160">
        <v>187.60000000000014</v>
      </c>
      <c r="G313" s="246">
        <v>1322.2730000000001</v>
      </c>
      <c r="H313" s="160">
        <v>939.58121103191388</v>
      </c>
      <c r="I313" s="162">
        <v>71.058034992162263</v>
      </c>
      <c r="J313" s="161">
        <v>382.69178896808626</v>
      </c>
      <c r="K313" s="160">
        <v>31.342999984741141</v>
      </c>
      <c r="L313" s="160">
        <v>23.700000000000045</v>
      </c>
      <c r="M313" s="160">
        <v>25.446999938964836</v>
      </c>
      <c r="N313" s="160">
        <v>32.147000000953767</v>
      </c>
      <c r="O313" s="160">
        <v>2.4311923483995939</v>
      </c>
      <c r="P313" s="160">
        <v>28.159249981164947</v>
      </c>
      <c r="Q313" s="146">
        <v>11.590269244531004</v>
      </c>
    </row>
    <row r="314" spans="1:17" ht="10.7" customHeight="1" x14ac:dyDescent="0.2">
      <c r="A314" s="122"/>
      <c r="B314" s="158" t="s">
        <v>85</v>
      </c>
      <c r="C314" s="159">
        <v>302.41500000000002</v>
      </c>
      <c r="D314" s="160">
        <v>184.41500000000002</v>
      </c>
      <c r="E314" s="160">
        <v>0</v>
      </c>
      <c r="F314" s="160">
        <v>-118</v>
      </c>
      <c r="G314" s="246">
        <v>184.41500000000002</v>
      </c>
      <c r="H314" s="160">
        <v>94.974000000000004</v>
      </c>
      <c r="I314" s="162">
        <v>51.500149120190869</v>
      </c>
      <c r="J314" s="161">
        <v>89.441000000000017</v>
      </c>
      <c r="K314" s="160">
        <v>0</v>
      </c>
      <c r="L314" s="160">
        <v>0</v>
      </c>
      <c r="M314" s="160">
        <v>9.8760000000000048</v>
      </c>
      <c r="N314" s="160">
        <v>6.2800000000000011</v>
      </c>
      <c r="O314" s="160">
        <v>3.4053629043190634</v>
      </c>
      <c r="P314" s="160">
        <v>4.0390000000000015</v>
      </c>
      <c r="Q314" s="146">
        <v>20.144342659074024</v>
      </c>
    </row>
    <row r="315" spans="1:17" ht="10.7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77.349999999999994</v>
      </c>
      <c r="I315" s="162">
        <v>67.900909442045005</v>
      </c>
      <c r="J315" s="161">
        <v>36.566000000000003</v>
      </c>
      <c r="K315" s="160">
        <v>0.89199999999999591</v>
      </c>
      <c r="L315" s="160">
        <v>5.8599999999999994</v>
      </c>
      <c r="M315" s="160">
        <v>0.55200000000000671</v>
      </c>
      <c r="N315" s="160">
        <v>0.11699999999999022</v>
      </c>
      <c r="O315" s="160">
        <v>0.10270725797955531</v>
      </c>
      <c r="P315" s="160">
        <v>1.8552499999999981</v>
      </c>
      <c r="Q315" s="146">
        <v>17.709473116830637</v>
      </c>
    </row>
    <row r="316" spans="1:17" ht="10.7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442.13299999999998</v>
      </c>
      <c r="I316" s="162">
        <v>60.501022187069815</v>
      </c>
      <c r="J316" s="161">
        <v>288.65299999999996</v>
      </c>
      <c r="K316" s="160">
        <v>34.002999999999986</v>
      </c>
      <c r="L316" s="160">
        <v>4.3600000000000136</v>
      </c>
      <c r="M316" s="160">
        <v>11.40100000000001</v>
      </c>
      <c r="N316" s="160">
        <v>22.68199999999996</v>
      </c>
      <c r="O316" s="160">
        <v>3.1037814079634751</v>
      </c>
      <c r="P316" s="160">
        <v>18.111499999999992</v>
      </c>
      <c r="Q316" s="146">
        <v>13.93755348811529</v>
      </c>
    </row>
    <row r="317" spans="1:17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7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7" customHeight="1" x14ac:dyDescent="0.2">
      <c r="A319" s="122"/>
      <c r="B319" s="165" t="s">
        <v>90</v>
      </c>
      <c r="C319" s="159">
        <v>12031.541000000001</v>
      </c>
      <c r="D319" s="160">
        <v>13265.241</v>
      </c>
      <c r="E319" s="160">
        <v>-285</v>
      </c>
      <c r="F319" s="160">
        <v>1233.7000000000007</v>
      </c>
      <c r="G319" s="246">
        <v>13265.241</v>
      </c>
      <c r="H319" s="160">
        <v>8808.5822110166537</v>
      </c>
      <c r="I319" s="162">
        <v>66.403484196153343</v>
      </c>
      <c r="J319" s="161">
        <v>4456.6587889833454</v>
      </c>
      <c r="K319" s="160">
        <v>323.75799996948109</v>
      </c>
      <c r="L319" s="160">
        <v>244.7550000000009</v>
      </c>
      <c r="M319" s="160">
        <v>375.28199993896368</v>
      </c>
      <c r="N319" s="160">
        <v>344.60200000095466</v>
      </c>
      <c r="O319" s="160">
        <v>2.5977816761938564</v>
      </c>
      <c r="P319" s="166">
        <v>322.0992499773501</v>
      </c>
      <c r="Q319" s="146">
        <v>11.836290489023915</v>
      </c>
    </row>
    <row r="320" spans="1:17" ht="10.7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7" customHeight="1" x14ac:dyDescent="0.2">
      <c r="A321" s="122"/>
      <c r="B321" s="158" t="s">
        <v>91</v>
      </c>
      <c r="C321" s="159">
        <v>2149.4</v>
      </c>
      <c r="D321" s="160">
        <v>1623.7</v>
      </c>
      <c r="E321" s="160">
        <v>85</v>
      </c>
      <c r="F321" s="160">
        <v>-525.70000000000005</v>
      </c>
      <c r="G321" s="246">
        <v>1623.7</v>
      </c>
      <c r="H321" s="160">
        <v>912.83181447873301</v>
      </c>
      <c r="I321" s="162">
        <v>56.21924089910285</v>
      </c>
      <c r="J321" s="161">
        <v>710.86818552126704</v>
      </c>
      <c r="K321" s="160">
        <v>25.934200042725024</v>
      </c>
      <c r="L321" s="160">
        <v>28.813799826622017</v>
      </c>
      <c r="M321" s="160">
        <v>27.265999999999963</v>
      </c>
      <c r="N321" s="160">
        <v>13.225999906539982</v>
      </c>
      <c r="O321" s="160">
        <v>0.81455933402352543</v>
      </c>
      <c r="P321" s="160">
        <v>23.809999943971746</v>
      </c>
      <c r="Q321" s="146">
        <v>27.855866744814747</v>
      </c>
    </row>
    <row r="322" spans="1:17" ht="10.7" customHeight="1" x14ac:dyDescent="0.2">
      <c r="A322" s="122"/>
      <c r="B322" s="158" t="s">
        <v>92</v>
      </c>
      <c r="C322" s="159">
        <v>1027.0250000000001</v>
      </c>
      <c r="D322" s="160">
        <v>411.625</v>
      </c>
      <c r="E322" s="160">
        <v>-150</v>
      </c>
      <c r="F322" s="160">
        <v>-615.40000000000009</v>
      </c>
      <c r="G322" s="246">
        <v>411.625</v>
      </c>
      <c r="H322" s="160">
        <v>183.50658972454102</v>
      </c>
      <c r="I322" s="162">
        <v>44.581011776384088</v>
      </c>
      <c r="J322" s="161">
        <v>228.11841027545898</v>
      </c>
      <c r="K322" s="160">
        <v>3.3059999999999832</v>
      </c>
      <c r="L322" s="160">
        <v>15.70399996566772</v>
      </c>
      <c r="M322" s="160">
        <v>13.231000000953969</v>
      </c>
      <c r="N322" s="160">
        <v>-0.87899999999996226</v>
      </c>
      <c r="O322" s="160">
        <v>-0.21354388095960211</v>
      </c>
      <c r="P322" s="160">
        <v>7.8404999916554274</v>
      </c>
      <c r="Q322" s="146">
        <v>27.094880494642346</v>
      </c>
    </row>
    <row r="323" spans="1:17" ht="10.7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7" customHeight="1" x14ac:dyDescent="0.2">
      <c r="A324" s="122"/>
      <c r="B324" s="158" t="s">
        <v>93</v>
      </c>
      <c r="C324" s="159">
        <v>0</v>
      </c>
      <c r="D324" s="160">
        <v>100</v>
      </c>
      <c r="E324" s="160">
        <v>100</v>
      </c>
      <c r="F324" s="160">
        <v>100</v>
      </c>
      <c r="G324" s="246">
        <v>100</v>
      </c>
      <c r="H324" s="160">
        <v>0</v>
      </c>
      <c r="I324" s="162">
        <v>0</v>
      </c>
      <c r="J324" s="161">
        <v>100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60">
        <v>0</v>
      </c>
      <c r="Q324" s="146" t="s">
        <v>239</v>
      </c>
    </row>
    <row r="325" spans="1:17" ht="10.7" customHeight="1" x14ac:dyDescent="0.2">
      <c r="A325" s="122"/>
      <c r="B325" s="158" t="s">
        <v>94</v>
      </c>
      <c r="C325" s="159">
        <v>880.12900000000002</v>
      </c>
      <c r="D325" s="160">
        <v>675.529</v>
      </c>
      <c r="E325" s="160">
        <v>0</v>
      </c>
      <c r="F325" s="160">
        <v>-204.60000000000002</v>
      </c>
      <c r="G325" s="246">
        <v>675.529</v>
      </c>
      <c r="H325" s="160">
        <v>399.50769191968402</v>
      </c>
      <c r="I325" s="162">
        <v>59.139976510214069</v>
      </c>
      <c r="J325" s="161">
        <v>276.02130808031598</v>
      </c>
      <c r="K325" s="160">
        <v>8.3880000000000337</v>
      </c>
      <c r="L325" s="160">
        <v>30.751000093459993</v>
      </c>
      <c r="M325" s="160">
        <v>4.3520000076289875</v>
      </c>
      <c r="N325" s="160">
        <v>15.20609993028603</v>
      </c>
      <c r="O325" s="160">
        <v>2.2509914349030211</v>
      </c>
      <c r="P325" s="160">
        <v>14.674275007843761</v>
      </c>
      <c r="Q325" s="146">
        <v>16.809877008082225</v>
      </c>
    </row>
    <row r="326" spans="1:17" ht="10.7" customHeight="1" x14ac:dyDescent="0.2">
      <c r="A326" s="122"/>
      <c r="B326" s="158" t="s">
        <v>95</v>
      </c>
      <c r="C326" s="159">
        <v>607.18399999999997</v>
      </c>
      <c r="D326" s="160">
        <v>89.683999999999969</v>
      </c>
      <c r="E326" s="160">
        <v>0</v>
      </c>
      <c r="F326" s="160">
        <v>-517.5</v>
      </c>
      <c r="G326" s="246">
        <v>89.683999999999969</v>
      </c>
      <c r="H326" s="160">
        <v>4.1609999999999996</v>
      </c>
      <c r="I326" s="162">
        <v>4.6396235671914736</v>
      </c>
      <c r="J326" s="161">
        <v>85.522999999999968</v>
      </c>
      <c r="K326" s="160">
        <v>0</v>
      </c>
      <c r="L326" s="160">
        <v>0.4009999999999998</v>
      </c>
      <c r="M326" s="160">
        <v>0</v>
      </c>
      <c r="N326" s="160">
        <v>0</v>
      </c>
      <c r="O326" s="160">
        <v>0</v>
      </c>
      <c r="P326" s="160">
        <v>0.10024999999999995</v>
      </c>
      <c r="Q326" s="146" t="s">
        <v>239</v>
      </c>
    </row>
    <row r="327" spans="1:17" ht="10.7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7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7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2.3810000000000002</v>
      </c>
      <c r="I329" s="162">
        <v>8.1962134251290877</v>
      </c>
      <c r="J329" s="161">
        <v>26.669</v>
      </c>
      <c r="K329" s="160">
        <v>0</v>
      </c>
      <c r="L329" s="160">
        <v>0.1080000000000001</v>
      </c>
      <c r="M329" s="160">
        <v>3.2999999999999918E-2</v>
      </c>
      <c r="N329" s="160">
        <v>0.10000000000000009</v>
      </c>
      <c r="O329" s="160">
        <v>0.34423407917383853</v>
      </c>
      <c r="P329" s="160">
        <v>6.0250000000000026E-2</v>
      </c>
      <c r="Q329" s="146" t="s">
        <v>239</v>
      </c>
    </row>
    <row r="330" spans="1:17" ht="10.7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4.7999999999999987E-2</v>
      </c>
      <c r="L330" s="160">
        <v>0</v>
      </c>
      <c r="M330" s="160">
        <v>0.309000007629395</v>
      </c>
      <c r="N330" s="160">
        <v>4.0000000000000036E-3</v>
      </c>
      <c r="O330" s="160">
        <v>0.68259385665529249</v>
      </c>
      <c r="P330" s="160">
        <v>9.0250001907348748E-2</v>
      </c>
      <c r="Q330" s="146">
        <v>0</v>
      </c>
    </row>
    <row r="331" spans="1:17" ht="10.7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7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7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2.1000000000000001E-2</v>
      </c>
      <c r="M333" s="160">
        <v>0</v>
      </c>
      <c r="N333" s="160">
        <v>0</v>
      </c>
      <c r="O333" s="160">
        <v>0</v>
      </c>
      <c r="P333" s="160">
        <v>5.2500000000000003E-3</v>
      </c>
      <c r="Q333" s="146" t="s">
        <v>239</v>
      </c>
    </row>
    <row r="334" spans="1:17" ht="10.7" customHeight="1" x14ac:dyDescent="0.2">
      <c r="A334" s="122"/>
      <c r="B334" s="165" t="s">
        <v>104</v>
      </c>
      <c r="C334" s="169">
        <v>17603.057000000001</v>
      </c>
      <c r="D334" s="160">
        <v>16233.057000000001</v>
      </c>
      <c r="E334" s="160">
        <v>-250</v>
      </c>
      <c r="F334" s="160">
        <v>-1369.9999999999995</v>
      </c>
      <c r="G334" s="246">
        <v>16233.057000000001</v>
      </c>
      <c r="H334" s="160">
        <v>10311.636307147837</v>
      </c>
      <c r="I334" s="162">
        <v>63.522454871857079</v>
      </c>
      <c r="J334" s="161">
        <v>5921.4206928521635</v>
      </c>
      <c r="K334" s="160">
        <v>361.43420001220693</v>
      </c>
      <c r="L334" s="160">
        <v>320.55379988574896</v>
      </c>
      <c r="M334" s="160">
        <v>420.47299995518006</v>
      </c>
      <c r="N334" s="160">
        <v>372.25909983777638</v>
      </c>
      <c r="O334" s="160">
        <v>2.2932162428664937</v>
      </c>
      <c r="P334" s="160">
        <v>368.68002492272808</v>
      </c>
      <c r="Q334" s="146">
        <v>14.061137822948879</v>
      </c>
    </row>
    <row r="335" spans="1:17" ht="10.7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7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7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182.9520999984741</v>
      </c>
      <c r="I337" s="162">
        <v>70.715417677481909</v>
      </c>
      <c r="J337" s="161">
        <v>75.763900001525911</v>
      </c>
      <c r="K337" s="160">
        <v>8.2379999999999995</v>
      </c>
      <c r="L337" s="160">
        <v>11.071000000000012</v>
      </c>
      <c r="M337" s="160">
        <v>2.6430000000000007</v>
      </c>
      <c r="N337" s="160">
        <v>3.8129999999999882</v>
      </c>
      <c r="O337" s="160">
        <v>1.4738168493637764</v>
      </c>
      <c r="P337" s="160">
        <v>6.4412500000000001</v>
      </c>
      <c r="Q337" s="146">
        <v>9.7622976909025283</v>
      </c>
    </row>
    <row r="338" spans="1:17" ht="10.7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490.55244000196501</v>
      </c>
      <c r="I338" s="162">
        <v>37.978478840155574</v>
      </c>
      <c r="J338" s="161">
        <v>801.10655999803487</v>
      </c>
      <c r="K338" s="160">
        <v>5.1196499977120027</v>
      </c>
      <c r="L338" s="160">
        <v>30.195849999426997</v>
      </c>
      <c r="M338" s="160">
        <v>22.603600000381988</v>
      </c>
      <c r="N338" s="160">
        <v>7.4773599996569828</v>
      </c>
      <c r="O338" s="160">
        <v>0.57889582309703902</v>
      </c>
      <c r="P338" s="160">
        <v>16.349114999294493</v>
      </c>
      <c r="Q338" s="146">
        <v>46.999995414590011</v>
      </c>
    </row>
    <row r="339" spans="1:17" ht="10.7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7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7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7" customHeight="1" x14ac:dyDescent="0.2">
      <c r="A342" s="122"/>
      <c r="B342" s="172" t="s">
        <v>110</v>
      </c>
      <c r="C342" s="251">
        <v>18623.395</v>
      </c>
      <c r="D342" s="173">
        <v>17793.395</v>
      </c>
      <c r="E342" s="174">
        <v>-250</v>
      </c>
      <c r="F342" s="177">
        <v>-829.99999999999977</v>
      </c>
      <c r="G342" s="240">
        <v>17793.395</v>
      </c>
      <c r="H342" s="177">
        <v>10985.140847148275</v>
      </c>
      <c r="I342" s="176">
        <v>61.737183079160971</v>
      </c>
      <c r="J342" s="185">
        <v>6808.2541528517249</v>
      </c>
      <c r="K342" s="177">
        <v>374.79185000991856</v>
      </c>
      <c r="L342" s="177">
        <v>361.82064988517777</v>
      </c>
      <c r="M342" s="177">
        <v>445.71959995556062</v>
      </c>
      <c r="N342" s="177">
        <v>383.54945983743346</v>
      </c>
      <c r="O342" s="177">
        <v>2.1555721088495674</v>
      </c>
      <c r="P342" s="186">
        <v>391.4703899220226</v>
      </c>
      <c r="Q342" s="153">
        <v>15.391491995621607</v>
      </c>
    </row>
    <row r="343" spans="1:17" ht="10.7" customHeight="1" x14ac:dyDescent="0.2">
      <c r="A343" s="122"/>
      <c r="B343" s="187" t="s">
        <v>271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7" customHeight="1" x14ac:dyDescent="0.2">
      <c r="A344" s="122"/>
      <c r="B344" s="123" t="s">
        <v>112</v>
      </c>
      <c r="C344" s="123"/>
      <c r="J344" s="188"/>
    </row>
    <row r="348" spans="1:17" ht="10.7" customHeight="1" x14ac:dyDescent="0.2">
      <c r="A348" s="122"/>
      <c r="B348" s="123" t="s">
        <v>237</v>
      </c>
      <c r="C348" s="123"/>
      <c r="P348" s="128"/>
    </row>
    <row r="349" spans="1:17" ht="10.7" customHeight="1" x14ac:dyDescent="0.2">
      <c r="A349" s="122"/>
      <c r="B349" s="131" t="s">
        <v>270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7" customHeight="1" x14ac:dyDescent="0.2">
      <c r="A350" s="122"/>
      <c r="D350" s="135"/>
      <c r="N350" s="124"/>
    </row>
    <row r="351" spans="1:17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7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44440</v>
      </c>
      <c r="L353" s="151">
        <v>44447</v>
      </c>
      <c r="M353" s="151">
        <v>44454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7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7" customHeight="1" x14ac:dyDescent="0.2">
      <c r="A355" s="122"/>
      <c r="B355" s="183"/>
      <c r="C355" s="258" t="s">
        <v>113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45"/>
    </row>
    <row r="356" spans="1:17" ht="10.7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7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7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7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7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7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7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7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7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7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7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7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7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7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7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7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7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7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7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7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7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7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7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7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7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7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7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7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7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7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7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7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7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7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7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7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44440</v>
      </c>
      <c r="L393" s="151">
        <v>44447</v>
      </c>
      <c r="M393" s="151">
        <v>44454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7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7" customHeight="1" x14ac:dyDescent="0.2">
      <c r="A395" s="122"/>
      <c r="B395" s="183"/>
      <c r="C395" s="258" t="s">
        <v>131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45"/>
    </row>
    <row r="396" spans="1:17" ht="10.7" customHeight="1" x14ac:dyDescent="0.2">
      <c r="A396" s="184"/>
      <c r="B396" s="158" t="s">
        <v>80</v>
      </c>
      <c r="C396" s="159">
        <v>4257.3389999999999</v>
      </c>
      <c r="D396" s="160">
        <v>4975.9390000000003</v>
      </c>
      <c r="E396" s="160">
        <v>20.5</v>
      </c>
      <c r="F396" s="160">
        <v>718.60000000000036</v>
      </c>
      <c r="G396" s="246">
        <v>4975.9390000000003</v>
      </c>
      <c r="H396" s="160">
        <v>3346.2814999965431</v>
      </c>
      <c r="I396" s="162">
        <v>67.249246825504557</v>
      </c>
      <c r="J396" s="161">
        <v>1629.6575000034572</v>
      </c>
      <c r="K396" s="160">
        <v>116.28700000000026</v>
      </c>
      <c r="L396" s="160">
        <v>60.03129999971452</v>
      </c>
      <c r="M396" s="160">
        <v>53.35149999999976</v>
      </c>
      <c r="N396" s="160">
        <v>118.17700000000013</v>
      </c>
      <c r="O396" s="160">
        <v>2.3749688249795691</v>
      </c>
      <c r="P396" s="160">
        <v>86.961699999928669</v>
      </c>
      <c r="Q396" s="146">
        <v>16.739945286313329</v>
      </c>
    </row>
    <row r="397" spans="1:17" ht="10.7" customHeight="1" x14ac:dyDescent="0.2">
      <c r="A397" s="184"/>
      <c r="B397" s="158" t="s">
        <v>81</v>
      </c>
      <c r="C397" s="159">
        <v>1114.894</v>
      </c>
      <c r="D397" s="160">
        <v>1580.5940000000001</v>
      </c>
      <c r="E397" s="160">
        <v>0</v>
      </c>
      <c r="F397" s="160">
        <v>465.70000000000005</v>
      </c>
      <c r="G397" s="246">
        <v>1580.5940000000001</v>
      </c>
      <c r="H397" s="160">
        <v>1006.0721091935339</v>
      </c>
      <c r="I397" s="162">
        <v>63.65152020022434</v>
      </c>
      <c r="J397" s="161">
        <v>574.5218908064661</v>
      </c>
      <c r="K397" s="160">
        <v>4.4279999999999973</v>
      </c>
      <c r="L397" s="160">
        <v>5.5389999999999873</v>
      </c>
      <c r="M397" s="160">
        <v>5.6920000000000073</v>
      </c>
      <c r="N397" s="160">
        <v>82.840999833107048</v>
      </c>
      <c r="O397" s="160">
        <v>5.2411308554320115</v>
      </c>
      <c r="P397" s="160">
        <v>24.62499995827676</v>
      </c>
      <c r="Q397" s="146">
        <v>21.330838244869209</v>
      </c>
    </row>
    <row r="398" spans="1:17" ht="10.7" customHeight="1" x14ac:dyDescent="0.2">
      <c r="A398" s="184"/>
      <c r="B398" s="158" t="s">
        <v>82</v>
      </c>
      <c r="C398" s="159">
        <v>713.06500000000005</v>
      </c>
      <c r="D398" s="160">
        <v>744.96500000000003</v>
      </c>
      <c r="E398" s="160">
        <v>0</v>
      </c>
      <c r="F398" s="160">
        <v>31.899999999999977</v>
      </c>
      <c r="G398" s="246">
        <v>744.96500000000003</v>
      </c>
      <c r="H398" s="160">
        <v>525.02499999999998</v>
      </c>
      <c r="I398" s="162">
        <v>70.476465337297725</v>
      </c>
      <c r="J398" s="161">
        <v>219.94000000000005</v>
      </c>
      <c r="K398" s="160">
        <v>8.7010000000000218</v>
      </c>
      <c r="L398" s="160">
        <v>9.8389999999999986</v>
      </c>
      <c r="M398" s="160">
        <v>10.47399999999999</v>
      </c>
      <c r="N398" s="160">
        <v>16.512999999999977</v>
      </c>
      <c r="O398" s="160">
        <v>2.2166142033518321</v>
      </c>
      <c r="P398" s="160">
        <v>11.381749999999997</v>
      </c>
      <c r="Q398" s="146">
        <v>17.323917675225701</v>
      </c>
    </row>
    <row r="399" spans="1:17" ht="10.7" customHeight="1" x14ac:dyDescent="0.2">
      <c r="A399" s="184"/>
      <c r="B399" s="158" t="s">
        <v>83</v>
      </c>
      <c r="C399" s="159">
        <v>2543.1370000000002</v>
      </c>
      <c r="D399" s="160">
        <v>2286.0370000000003</v>
      </c>
      <c r="E399" s="160">
        <v>0</v>
      </c>
      <c r="F399" s="160">
        <v>-257.09999999999991</v>
      </c>
      <c r="G399" s="246">
        <v>2286.0370000000003</v>
      </c>
      <c r="H399" s="160">
        <v>1333.43</v>
      </c>
      <c r="I399" s="162">
        <v>58.329327128126089</v>
      </c>
      <c r="J399" s="161">
        <v>952.6070000000002</v>
      </c>
      <c r="K399" s="160">
        <v>34.923000000000002</v>
      </c>
      <c r="L399" s="160">
        <v>32.359000000000151</v>
      </c>
      <c r="M399" s="160">
        <v>47.414999999999964</v>
      </c>
      <c r="N399" s="160">
        <v>68.344000000000051</v>
      </c>
      <c r="O399" s="160">
        <v>2.9896279019106009</v>
      </c>
      <c r="P399" s="160">
        <v>45.760250000000042</v>
      </c>
      <c r="Q399" s="146">
        <v>18.817346933200742</v>
      </c>
    </row>
    <row r="400" spans="1:17" ht="10.7" customHeight="1" x14ac:dyDescent="0.2">
      <c r="A400" s="184"/>
      <c r="B400" s="158" t="s">
        <v>84</v>
      </c>
      <c r="C400" s="159">
        <v>113.196</v>
      </c>
      <c r="D400" s="160">
        <v>197.596</v>
      </c>
      <c r="E400" s="160">
        <v>0</v>
      </c>
      <c r="F400" s="160">
        <v>84.4</v>
      </c>
      <c r="G400" s="246">
        <v>197.596</v>
      </c>
      <c r="H400" s="160">
        <v>133.07125986480713</v>
      </c>
      <c r="I400" s="162">
        <v>67.345118253814405</v>
      </c>
      <c r="J400" s="161">
        <v>64.524740135192872</v>
      </c>
      <c r="K400" s="160">
        <v>3.1090800023079055</v>
      </c>
      <c r="L400" s="160">
        <v>1.9706800041198562</v>
      </c>
      <c r="M400" s="160">
        <v>2.4190000000000111</v>
      </c>
      <c r="N400" s="160">
        <v>2.5314799790382381</v>
      </c>
      <c r="O400" s="160">
        <v>1.281139283709305</v>
      </c>
      <c r="P400" s="160">
        <v>2.5075599963665027</v>
      </c>
      <c r="Q400" s="146">
        <v>23.732082274677506</v>
      </c>
    </row>
    <row r="401" spans="1:17" ht="10.7" customHeight="1" x14ac:dyDescent="0.2">
      <c r="A401" s="184"/>
      <c r="B401" s="158" t="s">
        <v>85</v>
      </c>
      <c r="C401" s="159">
        <v>79.100999999999999</v>
      </c>
      <c r="D401" s="160">
        <v>30.000999999999998</v>
      </c>
      <c r="E401" s="160">
        <v>0</v>
      </c>
      <c r="F401" s="160">
        <v>-49.1</v>
      </c>
      <c r="G401" s="246">
        <v>30.000999999999998</v>
      </c>
      <c r="H401" s="160">
        <v>17.555</v>
      </c>
      <c r="I401" s="162">
        <v>58.514716176127465</v>
      </c>
      <c r="J401" s="161">
        <v>12.445999999999998</v>
      </c>
      <c r="K401" s="160">
        <v>0</v>
      </c>
      <c r="L401" s="160">
        <v>0</v>
      </c>
      <c r="M401" s="160">
        <v>0.63899999999999935</v>
      </c>
      <c r="N401" s="160">
        <v>0.68400000000000105</v>
      </c>
      <c r="O401" s="160">
        <v>2.2799240025332526</v>
      </c>
      <c r="P401" s="160">
        <v>0.3307500000000001</v>
      </c>
      <c r="Q401" s="146">
        <v>35.629629629629612</v>
      </c>
    </row>
    <row r="402" spans="1:17" ht="10.7" customHeight="1" x14ac:dyDescent="0.2">
      <c r="A402" s="184"/>
      <c r="B402" s="158" t="s">
        <v>86</v>
      </c>
      <c r="C402" s="159">
        <v>186.62200000000001</v>
      </c>
      <c r="D402" s="160">
        <v>379.322</v>
      </c>
      <c r="E402" s="160">
        <v>-15.5</v>
      </c>
      <c r="F402" s="160">
        <v>192.7</v>
      </c>
      <c r="G402" s="246">
        <v>379.322</v>
      </c>
      <c r="H402" s="160">
        <v>199.18099999999998</v>
      </c>
      <c r="I402" s="162">
        <v>52.509741064320018</v>
      </c>
      <c r="J402" s="161">
        <v>180.14100000000002</v>
      </c>
      <c r="K402" s="160">
        <v>11.543999999999997</v>
      </c>
      <c r="L402" s="160">
        <v>4.4429999999999978</v>
      </c>
      <c r="M402" s="160">
        <v>13.143000000000001</v>
      </c>
      <c r="N402" s="160">
        <v>0</v>
      </c>
      <c r="O402" s="160">
        <v>0</v>
      </c>
      <c r="P402" s="160">
        <v>7.2824999999999989</v>
      </c>
      <c r="Q402" s="146">
        <v>22.736148300720913</v>
      </c>
    </row>
    <row r="403" spans="1:17" ht="10.7" customHeight="1" x14ac:dyDescent="0.2">
      <c r="A403" s="184"/>
      <c r="B403" s="158" t="s">
        <v>87</v>
      </c>
      <c r="C403" s="159">
        <v>343.11099999999999</v>
      </c>
      <c r="D403" s="160">
        <v>303.31099999999998</v>
      </c>
      <c r="E403" s="160">
        <v>0</v>
      </c>
      <c r="F403" s="160">
        <v>-39.800000000000011</v>
      </c>
      <c r="G403" s="246">
        <v>303.31099999999998</v>
      </c>
      <c r="H403" s="160">
        <v>197.38900000000001</v>
      </c>
      <c r="I403" s="162">
        <v>65.078088166930982</v>
      </c>
      <c r="J403" s="161">
        <v>105.92199999999997</v>
      </c>
      <c r="K403" s="160">
        <v>2.6469999999999914</v>
      </c>
      <c r="L403" s="160">
        <v>0.20000000000001705</v>
      </c>
      <c r="M403" s="160">
        <v>0.43899999999999295</v>
      </c>
      <c r="N403" s="160">
        <v>1.3660000000000139</v>
      </c>
      <c r="O403" s="160">
        <v>0.4503628289115838</v>
      </c>
      <c r="P403" s="160">
        <v>1.1630000000000038</v>
      </c>
      <c r="Q403" s="146" t="s">
        <v>239</v>
      </c>
    </row>
    <row r="404" spans="1:17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7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-5</v>
      </c>
      <c r="F405" s="160">
        <v>-229.3</v>
      </c>
      <c r="G405" s="246">
        <v>11.763999999999982</v>
      </c>
      <c r="H405" s="160">
        <v>5.9210000000000003</v>
      </c>
      <c r="I405" s="162">
        <v>50.331519891193551</v>
      </c>
      <c r="J405" s="161">
        <v>5.8429999999999813</v>
      </c>
      <c r="K405" s="160">
        <v>0.33300000000000018</v>
      </c>
      <c r="L405" s="160">
        <v>0.28100000000000058</v>
      </c>
      <c r="M405" s="160">
        <v>0.23099999999999987</v>
      </c>
      <c r="N405" s="160">
        <v>0.27400000000000002</v>
      </c>
      <c r="O405" s="160">
        <v>2.329139748384907</v>
      </c>
      <c r="P405" s="160">
        <v>0.27975000000000017</v>
      </c>
      <c r="Q405" s="146">
        <v>18.88650580875774</v>
      </c>
    </row>
    <row r="406" spans="1:17" ht="10.7" customHeight="1" x14ac:dyDescent="0.2">
      <c r="A406" s="184"/>
      <c r="B406" s="165" t="s">
        <v>90</v>
      </c>
      <c r="C406" s="159">
        <v>9591.5290000000023</v>
      </c>
      <c r="D406" s="160">
        <v>10509.528999999999</v>
      </c>
      <c r="E406" s="160">
        <v>0</v>
      </c>
      <c r="F406" s="160">
        <v>917.99999999999636</v>
      </c>
      <c r="G406" s="246">
        <v>10509.528999999999</v>
      </c>
      <c r="H406" s="160">
        <v>6763.9258690548841</v>
      </c>
      <c r="I406" s="162">
        <v>64.359933438072105</v>
      </c>
      <c r="J406" s="161">
        <v>3745.6031309451168</v>
      </c>
      <c r="K406" s="160">
        <v>181.97208000230816</v>
      </c>
      <c r="L406" s="160">
        <v>114.66298000383453</v>
      </c>
      <c r="M406" s="160">
        <v>133.80349999999973</v>
      </c>
      <c r="N406" s="160">
        <v>290.73047981214552</v>
      </c>
      <c r="O406" s="160">
        <v>2.7663511829326084</v>
      </c>
      <c r="P406" s="166">
        <v>180.29225995457199</v>
      </c>
      <c r="Q406" s="146">
        <v>18.775174330217457</v>
      </c>
    </row>
    <row r="407" spans="1:17" ht="10.7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156.93299999999999</v>
      </c>
      <c r="E408" s="160">
        <v>0</v>
      </c>
      <c r="F408" s="160">
        <v>-92.1</v>
      </c>
      <c r="G408" s="246">
        <v>156.93299999999999</v>
      </c>
      <c r="H408" s="160">
        <v>101.7895224155039</v>
      </c>
      <c r="I408" s="162">
        <v>64.861770574387734</v>
      </c>
      <c r="J408" s="161">
        <v>55.143477584496097</v>
      </c>
      <c r="K408" s="160">
        <v>3.8769400000572034</v>
      </c>
      <c r="L408" s="160">
        <v>4.3547100000380965</v>
      </c>
      <c r="M408" s="160">
        <v>1.7181899998188044</v>
      </c>
      <c r="N408" s="160">
        <v>3.3651499996185947</v>
      </c>
      <c r="O408" s="160">
        <v>2.1443227362113735</v>
      </c>
      <c r="P408" s="160">
        <v>3.3287474998831748</v>
      </c>
      <c r="Q408" s="146">
        <v>14.565833721672011</v>
      </c>
    </row>
    <row r="409" spans="1:17" ht="10.7" customHeight="1" x14ac:dyDescent="0.2">
      <c r="A409" s="184"/>
      <c r="B409" s="158" t="s">
        <v>92</v>
      </c>
      <c r="C409" s="159">
        <v>825.19100000000003</v>
      </c>
      <c r="D409" s="160">
        <v>337.49099999999987</v>
      </c>
      <c r="E409" s="160">
        <v>-10.200000000000045</v>
      </c>
      <c r="F409" s="160">
        <v>-487.70000000000016</v>
      </c>
      <c r="G409" s="246">
        <v>337.49099999999987</v>
      </c>
      <c r="H409" s="160">
        <v>257.58496539142698</v>
      </c>
      <c r="I409" s="162">
        <v>76.323506520596709</v>
      </c>
      <c r="J409" s="161">
        <v>79.906034608572895</v>
      </c>
      <c r="K409" s="160">
        <v>6.9908500061039831</v>
      </c>
      <c r="L409" s="160">
        <v>13.05693003463702</v>
      </c>
      <c r="M409" s="160">
        <v>17.33955005669597</v>
      </c>
      <c r="N409" s="160">
        <v>7.3199996948005719E-2</v>
      </c>
      <c r="O409" s="160">
        <v>2.1689466370364171E-2</v>
      </c>
      <c r="P409" s="160">
        <v>9.3651325235962446</v>
      </c>
      <c r="Q409" s="146">
        <v>6.5322908573095866</v>
      </c>
    </row>
    <row r="410" spans="1:17" ht="10.7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7" customHeight="1" x14ac:dyDescent="0.2">
      <c r="A411" s="184"/>
      <c r="B411" s="158" t="s">
        <v>93</v>
      </c>
      <c r="C411" s="159">
        <v>14.404</v>
      </c>
      <c r="D411" s="160">
        <v>12.204000000000001</v>
      </c>
      <c r="E411" s="160">
        <v>-25</v>
      </c>
      <c r="F411" s="160">
        <v>-2.1999999999999993</v>
      </c>
      <c r="G411" s="246">
        <v>12.204000000000001</v>
      </c>
      <c r="H411" s="160">
        <v>10.75917987823483</v>
      </c>
      <c r="I411" s="162">
        <v>88.161093725293583</v>
      </c>
      <c r="J411" s="161">
        <v>1.4448201217651704</v>
      </c>
      <c r="K411" s="160">
        <v>0</v>
      </c>
      <c r="L411" s="160">
        <v>0.12444000244139986</v>
      </c>
      <c r="M411" s="160">
        <v>0</v>
      </c>
      <c r="N411" s="160">
        <v>0.35258001708979947</v>
      </c>
      <c r="O411" s="160">
        <v>2.8890529096181532</v>
      </c>
      <c r="P411" s="160">
        <v>0.11925500488279983</v>
      </c>
      <c r="Q411" s="146">
        <v>10.11538352780326</v>
      </c>
    </row>
    <row r="412" spans="1:17" ht="10.7" customHeight="1" x14ac:dyDescent="0.2">
      <c r="A412" s="184"/>
      <c r="B412" s="158" t="s">
        <v>94</v>
      </c>
      <c r="C412" s="159">
        <v>151.63200000000001</v>
      </c>
      <c r="D412" s="160">
        <v>223.83199999999999</v>
      </c>
      <c r="E412" s="160">
        <v>-1</v>
      </c>
      <c r="F412" s="160">
        <v>72.199999999999989</v>
      </c>
      <c r="G412" s="246">
        <v>223.83199999999999</v>
      </c>
      <c r="H412" s="160">
        <v>124.5353711329699</v>
      </c>
      <c r="I412" s="162">
        <v>55.637876234394504</v>
      </c>
      <c r="J412" s="161">
        <v>99.296628867030094</v>
      </c>
      <c r="K412" s="160">
        <v>0.38003000259401176</v>
      </c>
      <c r="L412" s="160">
        <v>4.3027200222014983</v>
      </c>
      <c r="M412" s="160">
        <v>0.28669999980928651</v>
      </c>
      <c r="N412" s="160">
        <v>1.6943800033331087</v>
      </c>
      <c r="O412" s="160">
        <v>0.75698738488380068</v>
      </c>
      <c r="P412" s="160">
        <v>1.6659575069844763</v>
      </c>
      <c r="Q412" s="146" t="s">
        <v>239</v>
      </c>
    </row>
    <row r="413" spans="1:17" ht="10.7" customHeight="1" x14ac:dyDescent="0.2">
      <c r="A413" s="184"/>
      <c r="B413" s="158" t="s">
        <v>95</v>
      </c>
      <c r="C413" s="159">
        <v>82.456000000000003</v>
      </c>
      <c r="D413" s="160">
        <v>46.756</v>
      </c>
      <c r="E413" s="160">
        <v>0</v>
      </c>
      <c r="F413" s="160">
        <v>-35.700000000000003</v>
      </c>
      <c r="G413" s="246">
        <v>46.756</v>
      </c>
      <c r="H413" s="160">
        <v>8.6010000586509705E-2</v>
      </c>
      <c r="I413" s="162">
        <v>0.18395500168215781</v>
      </c>
      <c r="J413" s="161">
        <v>46.669989999413488</v>
      </c>
      <c r="K413" s="160">
        <v>0</v>
      </c>
      <c r="L413" s="160">
        <v>6.1000000000000006E-2</v>
      </c>
      <c r="M413" s="160">
        <v>0</v>
      </c>
      <c r="N413" s="160">
        <v>0</v>
      </c>
      <c r="O413" s="160">
        <v>0</v>
      </c>
      <c r="P413" s="160">
        <v>1.5250000000000001E-2</v>
      </c>
      <c r="Q413" s="146" t="s">
        <v>239</v>
      </c>
    </row>
    <row r="414" spans="1:17" ht="10.7" customHeight="1" x14ac:dyDescent="0.2">
      <c r="A414" s="184"/>
      <c r="B414" s="158" t="s">
        <v>96</v>
      </c>
      <c r="C414" s="159">
        <v>327.12799999999999</v>
      </c>
      <c r="D414" s="160">
        <v>33.027999999999963</v>
      </c>
      <c r="E414" s="160">
        <v>-2.5</v>
      </c>
      <c r="F414" s="160">
        <v>-294.10000000000002</v>
      </c>
      <c r="G414" s="246">
        <v>33.027999999999963</v>
      </c>
      <c r="H414" s="160">
        <v>16.1351221129894</v>
      </c>
      <c r="I414" s="162">
        <v>48.852858523039295</v>
      </c>
      <c r="J414" s="161">
        <v>16.892877887010563</v>
      </c>
      <c r="K414" s="160">
        <v>0.2134999999999998</v>
      </c>
      <c r="L414" s="160">
        <v>0</v>
      </c>
      <c r="M414" s="160">
        <v>4.2193699989319011</v>
      </c>
      <c r="N414" s="160">
        <v>0.19032000732419974</v>
      </c>
      <c r="O414" s="160">
        <v>0.57623836539966067</v>
      </c>
      <c r="P414" s="160">
        <v>1.1557975015640252</v>
      </c>
      <c r="Q414" s="146">
        <v>12.615776435016619</v>
      </c>
    </row>
    <row r="415" spans="1:17" ht="10.7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0.96099999999999997</v>
      </c>
      <c r="I415" s="162">
        <v>3.5373799094489633</v>
      </c>
      <c r="J415" s="161">
        <v>26.206000000000003</v>
      </c>
      <c r="K415" s="160">
        <v>0.17600000000000005</v>
      </c>
      <c r="L415" s="160">
        <v>0.10799999999999998</v>
      </c>
      <c r="M415" s="160">
        <v>0.18299999999999994</v>
      </c>
      <c r="N415" s="160">
        <v>-1.0000000000000009E-3</v>
      </c>
      <c r="O415" s="160">
        <v>-3.680936430227853E-3</v>
      </c>
      <c r="P415" s="160">
        <v>0.11649999999999999</v>
      </c>
      <c r="Q415" s="146" t="s">
        <v>239</v>
      </c>
    </row>
    <row r="416" spans="1:17" ht="10.7" customHeight="1" x14ac:dyDescent="0.2">
      <c r="A416" s="122"/>
      <c r="B416" s="158" t="s">
        <v>98</v>
      </c>
      <c r="C416" s="159">
        <v>83.135000000000005</v>
      </c>
      <c r="D416" s="160">
        <v>81.135000000000005</v>
      </c>
      <c r="E416" s="160">
        <v>0</v>
      </c>
      <c r="F416" s="160">
        <v>-2</v>
      </c>
      <c r="G416" s="246">
        <v>81.135000000000005</v>
      </c>
      <c r="H416" s="160">
        <v>11.73484938055277</v>
      </c>
      <c r="I416" s="162">
        <v>14.463362766442065</v>
      </c>
      <c r="J416" s="161">
        <v>69.400150619447231</v>
      </c>
      <c r="K416" s="160">
        <v>0.25905999565123849</v>
      </c>
      <c r="L416" s="160">
        <v>0.49754000091553152</v>
      </c>
      <c r="M416" s="160">
        <v>0.35020000267028983</v>
      </c>
      <c r="N416" s="160">
        <v>0.81305999946594021</v>
      </c>
      <c r="O416" s="160">
        <v>1.0021075977887965</v>
      </c>
      <c r="P416" s="160">
        <v>0.47996499967575001</v>
      </c>
      <c r="Q416" s="146" t="s">
        <v>239</v>
      </c>
    </row>
    <row r="417" spans="1:20" ht="10.7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3.6027199821770202</v>
      </c>
      <c r="I417" s="162">
        <v>43.19808132106737</v>
      </c>
      <c r="J417" s="161">
        <v>4.7372800178229832</v>
      </c>
      <c r="K417" s="160">
        <v>2.9279999494549624E-2</v>
      </c>
      <c r="L417" s="160">
        <v>2.8059999465940066E-2</v>
      </c>
      <c r="M417" s="160">
        <v>3.7820000648499885E-2</v>
      </c>
      <c r="N417" s="160">
        <v>3.1720000267030368E-2</v>
      </c>
      <c r="O417" s="160">
        <v>0.38033573461667092</v>
      </c>
      <c r="P417" s="160">
        <v>3.1719999969004986E-2</v>
      </c>
      <c r="Q417" s="146" t="s">
        <v>239</v>
      </c>
    </row>
    <row r="418" spans="1:20" ht="10.7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7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7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3.4159998655319199E-2</v>
      </c>
      <c r="I420" s="162">
        <v>0.18155726099026945</v>
      </c>
      <c r="J420" s="161">
        <v>18.780840001344682</v>
      </c>
      <c r="K420" s="160">
        <v>0</v>
      </c>
      <c r="L420" s="160">
        <v>0</v>
      </c>
      <c r="M420" s="160">
        <v>0</v>
      </c>
      <c r="N420" s="160">
        <v>1.0979999542236298E-2</v>
      </c>
      <c r="O420" s="160">
        <v>5.835769089681795E-2</v>
      </c>
      <c r="P420" s="160">
        <v>2.7449998855590746E-3</v>
      </c>
      <c r="Q420" s="146" t="s">
        <v>239</v>
      </c>
    </row>
    <row r="421" spans="1:20" ht="10.7" customHeight="1" x14ac:dyDescent="0.2">
      <c r="A421" s="122"/>
      <c r="B421" s="165" t="s">
        <v>104</v>
      </c>
      <c r="C421" s="169">
        <v>11552.071000000002</v>
      </c>
      <c r="D421" s="160">
        <v>11455.270999999999</v>
      </c>
      <c r="E421" s="160">
        <v>-38.700000000000728</v>
      </c>
      <c r="F421" s="160">
        <v>-96.80000000000291</v>
      </c>
      <c r="G421" s="246">
        <v>11455.270999999999</v>
      </c>
      <c r="H421" s="160">
        <v>7291.1886693495071</v>
      </c>
      <c r="I421" s="162">
        <v>63.649202793626685</v>
      </c>
      <c r="J421" s="161">
        <v>4164.0823306504917</v>
      </c>
      <c r="K421" s="160">
        <v>193.89774000621128</v>
      </c>
      <c r="L421" s="160">
        <v>137.19638006353398</v>
      </c>
      <c r="M421" s="160">
        <v>157.93833005857414</v>
      </c>
      <c r="N421" s="160">
        <v>297.26086983573532</v>
      </c>
      <c r="O421" s="160">
        <v>2.5949702092227707</v>
      </c>
      <c r="P421" s="160">
        <v>196.57332999101368</v>
      </c>
      <c r="Q421" s="146">
        <v>19.183353463264076</v>
      </c>
      <c r="T421" s="160"/>
    </row>
    <row r="422" spans="1:20" ht="10.7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7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7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1.94324899293482</v>
      </c>
      <c r="I424" s="162">
        <v>10.890209554667226</v>
      </c>
      <c r="J424" s="161">
        <v>15.900751007065182</v>
      </c>
      <c r="K424" s="160">
        <v>0</v>
      </c>
      <c r="L424" s="160">
        <v>7.8080000162130014E-2</v>
      </c>
      <c r="M424" s="160">
        <v>9.1500000953701477E-3</v>
      </c>
      <c r="N424" s="160">
        <v>2.0739999890319938E-2</v>
      </c>
      <c r="O424" s="160">
        <v>0.11622954433041884</v>
      </c>
      <c r="P424" s="160">
        <v>2.6992500036955025E-2</v>
      </c>
      <c r="Q424" s="146" t="s">
        <v>239</v>
      </c>
    </row>
    <row r="425" spans="1:20" ht="10.7" customHeight="1" x14ac:dyDescent="0.2">
      <c r="A425" s="122"/>
      <c r="B425" s="171" t="s">
        <v>107</v>
      </c>
      <c r="C425" s="159">
        <v>79.141999999999996</v>
      </c>
      <c r="D425" s="159">
        <v>68.141999999999996</v>
      </c>
      <c r="E425" s="170">
        <v>0</v>
      </c>
      <c r="F425" s="160">
        <v>-11</v>
      </c>
      <c r="G425" s="246">
        <v>68.141999999999996</v>
      </c>
      <c r="H425" s="160">
        <v>18.621000620871783</v>
      </c>
      <c r="I425" s="162">
        <v>27.326759738299117</v>
      </c>
      <c r="J425" s="161">
        <v>49.520999379128213</v>
      </c>
      <c r="K425" s="160">
        <v>0.92043839854002041</v>
      </c>
      <c r="L425" s="160">
        <v>1.2510130041837701</v>
      </c>
      <c r="M425" s="160">
        <v>0.49478400343656048</v>
      </c>
      <c r="N425" s="160">
        <v>0.3271415998935705</v>
      </c>
      <c r="O425" s="160">
        <v>0.48008805126584264</v>
      </c>
      <c r="P425" s="160">
        <v>0.74834425151348039</v>
      </c>
      <c r="Q425" s="146" t="s">
        <v>239</v>
      </c>
    </row>
    <row r="426" spans="1:20" ht="10.7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7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7" customHeight="1" x14ac:dyDescent="0.2">
      <c r="A428" s="122"/>
      <c r="B428" s="172" t="s">
        <v>110</v>
      </c>
      <c r="C428" s="251">
        <v>11649.958000000002</v>
      </c>
      <c r="D428" s="173">
        <v>11541.257999999998</v>
      </c>
      <c r="E428" s="174">
        <v>-38.700000000000728</v>
      </c>
      <c r="F428" s="174">
        <v>-108.70000000000292</v>
      </c>
      <c r="G428" s="240">
        <v>11541.257999999998</v>
      </c>
      <c r="H428" s="177">
        <v>7311.7529189633133</v>
      </c>
      <c r="I428" s="176">
        <v>63.353171023152889</v>
      </c>
      <c r="J428" s="175">
        <v>4229.5050810366847</v>
      </c>
      <c r="K428" s="177">
        <v>194.81817840475014</v>
      </c>
      <c r="L428" s="177">
        <v>138.52547306788074</v>
      </c>
      <c r="M428" s="177">
        <v>158.44226406210601</v>
      </c>
      <c r="N428" s="177">
        <v>297.60875143551857</v>
      </c>
      <c r="O428" s="177">
        <v>2.5786508839462612</v>
      </c>
      <c r="P428" s="186">
        <v>197.34866674256386</v>
      </c>
      <c r="Q428" s="153">
        <v>19.431637471125978</v>
      </c>
    </row>
    <row r="429" spans="1:20" ht="10.7" customHeight="1" x14ac:dyDescent="0.2">
      <c r="A429" s="122"/>
      <c r="B429" s="187" t="s">
        <v>271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7" customHeight="1" x14ac:dyDescent="0.2">
      <c r="A430" s="122"/>
      <c r="B430" s="123" t="s">
        <v>112</v>
      </c>
      <c r="C430" s="123"/>
      <c r="J430" s="188"/>
    </row>
    <row r="434" spans="1:17" ht="10.7" customHeight="1" x14ac:dyDescent="0.2">
      <c r="A434" s="122"/>
      <c r="B434" s="123" t="s">
        <v>237</v>
      </c>
      <c r="C434" s="123"/>
      <c r="P434" s="128"/>
    </row>
    <row r="435" spans="1:17" ht="10.7" customHeight="1" x14ac:dyDescent="0.2">
      <c r="A435" s="122"/>
      <c r="B435" s="131" t="s">
        <v>270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7" customHeight="1" x14ac:dyDescent="0.2">
      <c r="A436" s="122"/>
      <c r="D436" s="135"/>
      <c r="N436" s="124"/>
    </row>
    <row r="437" spans="1:17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7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44440</v>
      </c>
      <c r="L439" s="151">
        <v>44447</v>
      </c>
      <c r="M439" s="151">
        <v>44454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7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7" customHeight="1" x14ac:dyDescent="0.2">
      <c r="A441" s="122"/>
      <c r="B441" s="183"/>
      <c r="C441" s="258" t="s">
        <v>136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45"/>
    </row>
    <row r="442" spans="1:17" ht="10.7" customHeight="1" x14ac:dyDescent="0.2">
      <c r="A442" s="122"/>
      <c r="B442" s="158" t="s">
        <v>80</v>
      </c>
      <c r="C442" s="159">
        <v>1066.21</v>
      </c>
      <c r="D442" s="160">
        <v>888.91000000000008</v>
      </c>
      <c r="E442" s="160">
        <v>4.8000000000000682</v>
      </c>
      <c r="F442" s="160">
        <v>-177.29999999999995</v>
      </c>
      <c r="G442" s="246">
        <v>888.91000000000008</v>
      </c>
      <c r="H442" s="160">
        <v>486.97799999999995</v>
      </c>
      <c r="I442" s="162">
        <v>54.783723886557681</v>
      </c>
      <c r="J442" s="161">
        <v>401.93200000000013</v>
      </c>
      <c r="K442" s="160">
        <v>14.494000000000028</v>
      </c>
      <c r="L442" s="160">
        <v>12.873999999999967</v>
      </c>
      <c r="M442" s="160">
        <v>5.6580000000000155</v>
      </c>
      <c r="N442" s="160">
        <v>18.426999999999964</v>
      </c>
      <c r="O442" s="160">
        <v>2.0729882665286659</v>
      </c>
      <c r="P442" s="160">
        <v>12.863249999999994</v>
      </c>
      <c r="Q442" s="146">
        <v>29.246535673332971</v>
      </c>
    </row>
    <row r="443" spans="1:17" ht="10.7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40.912150839805605</v>
      </c>
      <c r="I443" s="162">
        <v>29.779848043998197</v>
      </c>
      <c r="J443" s="161">
        <v>96.4698491601944</v>
      </c>
      <c r="K443" s="160">
        <v>0.19399999999999551</v>
      </c>
      <c r="L443" s="160">
        <v>2.7390000000000043</v>
      </c>
      <c r="M443" s="160">
        <v>0.6769999999999996</v>
      </c>
      <c r="N443" s="160">
        <v>1.3361000003814709</v>
      </c>
      <c r="O443" s="160">
        <v>0.97254371051627642</v>
      </c>
      <c r="P443" s="160">
        <v>1.2365250000953676</v>
      </c>
      <c r="Q443" s="146" t="s">
        <v>239</v>
      </c>
    </row>
    <row r="444" spans="1:17" ht="10.7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170.92599999999999</v>
      </c>
      <c r="I444" s="162">
        <v>61.794255346071104</v>
      </c>
      <c r="J444" s="161">
        <v>105.67900000000003</v>
      </c>
      <c r="K444" s="160">
        <v>1.313999999999993</v>
      </c>
      <c r="L444" s="160">
        <v>0.36000000000001364</v>
      </c>
      <c r="M444" s="160">
        <v>5.7019999999999982</v>
      </c>
      <c r="N444" s="160">
        <v>8.1089999999999804</v>
      </c>
      <c r="O444" s="160">
        <v>2.9316172881907341</v>
      </c>
      <c r="P444" s="160">
        <v>3.8712499999999963</v>
      </c>
      <c r="Q444" s="146">
        <v>25.29841782370039</v>
      </c>
    </row>
    <row r="445" spans="1:17" ht="10.7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770.37800000000004</v>
      </c>
      <c r="I445" s="162">
        <v>73.129260418416891</v>
      </c>
      <c r="J445" s="161">
        <v>283.06899999999985</v>
      </c>
      <c r="K445" s="160">
        <v>16.134000000000015</v>
      </c>
      <c r="L445" s="160">
        <v>20.770999999999958</v>
      </c>
      <c r="M445" s="160">
        <v>22.437000000000012</v>
      </c>
      <c r="N445" s="160">
        <v>34.196000000000026</v>
      </c>
      <c r="O445" s="160">
        <v>3.2461054044484468</v>
      </c>
      <c r="P445" s="160">
        <v>23.384500000000003</v>
      </c>
      <c r="Q445" s="146">
        <v>10.104984070645077</v>
      </c>
    </row>
    <row r="446" spans="1:17" ht="10.7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239</v>
      </c>
    </row>
    <row r="447" spans="1:17" ht="10.7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7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-4.7999999999999972</v>
      </c>
      <c r="F448" s="160">
        <v>11.899999999999999</v>
      </c>
      <c r="G448" s="246">
        <v>54.3</v>
      </c>
      <c r="H448" s="160">
        <v>14.259</v>
      </c>
      <c r="I448" s="162">
        <v>26.259668508287294</v>
      </c>
      <c r="J448" s="161">
        <v>40.040999999999997</v>
      </c>
      <c r="K448" s="160">
        <v>1.5560000000000009</v>
      </c>
      <c r="L448" s="160">
        <v>0.13299999999999912</v>
      </c>
      <c r="M448" s="160">
        <v>1.0760000000000005</v>
      </c>
      <c r="N448" s="160">
        <v>0</v>
      </c>
      <c r="O448" s="160">
        <v>0</v>
      </c>
      <c r="P448" s="160">
        <v>0.69125000000000014</v>
      </c>
      <c r="Q448" s="146" t="s">
        <v>239</v>
      </c>
    </row>
    <row r="449" spans="1:17" ht="10.7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0.45600000000000002</v>
      </c>
      <c r="I449" s="162">
        <v>5.4571565342269031</v>
      </c>
      <c r="J449" s="161">
        <v>7.8999999999999995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239</v>
      </c>
    </row>
    <row r="450" spans="1:17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7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-3</v>
      </c>
      <c r="F451" s="160">
        <v>-83.4</v>
      </c>
      <c r="G451" s="246">
        <v>26.955999999999989</v>
      </c>
      <c r="H451" s="160">
        <v>3.0939999999999999</v>
      </c>
      <c r="I451" s="162">
        <v>11.477964089627545</v>
      </c>
      <c r="J451" s="161">
        <v>23.861999999999988</v>
      </c>
      <c r="K451" s="160">
        <v>4.4999999999999929E-2</v>
      </c>
      <c r="L451" s="160">
        <v>0</v>
      </c>
      <c r="M451" s="160">
        <v>0</v>
      </c>
      <c r="N451" s="160">
        <v>9.7999999999999865E-2</v>
      </c>
      <c r="O451" s="160">
        <v>0.36355542365336069</v>
      </c>
      <c r="P451" s="160">
        <v>3.5749999999999948E-2</v>
      </c>
      <c r="Q451" s="146" t="s">
        <v>239</v>
      </c>
    </row>
    <row r="452" spans="1:17" ht="10.7" customHeight="1" x14ac:dyDescent="0.2">
      <c r="A452" s="122"/>
      <c r="B452" s="165" t="s">
        <v>90</v>
      </c>
      <c r="C452" s="159">
        <v>2361.5730000000003</v>
      </c>
      <c r="D452" s="160">
        <v>2453.5730000000008</v>
      </c>
      <c r="E452" s="160">
        <v>-2.9999999999999289</v>
      </c>
      <c r="F452" s="160">
        <v>92.000000000000455</v>
      </c>
      <c r="G452" s="246">
        <v>2453.5730000000008</v>
      </c>
      <c r="H452" s="160">
        <v>1488.0971508398052</v>
      </c>
      <c r="I452" s="162">
        <v>60.650208933657353</v>
      </c>
      <c r="J452" s="161">
        <v>965.47584916019423</v>
      </c>
      <c r="K452" s="160">
        <v>33.737000000000037</v>
      </c>
      <c r="L452" s="160">
        <v>36.876999999999938</v>
      </c>
      <c r="M452" s="160">
        <v>35.550000000000026</v>
      </c>
      <c r="N452" s="160">
        <v>62.166100000381441</v>
      </c>
      <c r="O452" s="160">
        <v>2.5336967761049465</v>
      </c>
      <c r="P452" s="166">
        <v>42.082525000095366</v>
      </c>
      <c r="Q452" s="146">
        <v>20.94244105262235</v>
      </c>
    </row>
    <row r="453" spans="1:17" ht="10.7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7" customHeight="1" x14ac:dyDescent="0.2">
      <c r="A454" s="122"/>
      <c r="B454" s="158" t="s">
        <v>91</v>
      </c>
      <c r="C454" s="159">
        <v>63.777999999999999</v>
      </c>
      <c r="D454" s="160">
        <v>24.378</v>
      </c>
      <c r="E454" s="160">
        <v>3</v>
      </c>
      <c r="F454" s="160">
        <v>-39.4</v>
      </c>
      <c r="G454" s="246">
        <v>24.378</v>
      </c>
      <c r="H454" s="160">
        <v>5.9973199938535684</v>
      </c>
      <c r="I454" s="162">
        <v>24.601361858452574</v>
      </c>
      <c r="J454" s="161">
        <v>18.380680006146431</v>
      </c>
      <c r="K454" s="160">
        <v>3.9999999999995595E-3</v>
      </c>
      <c r="L454" s="160">
        <v>0.40100000000000069</v>
      </c>
      <c r="M454" s="160">
        <v>0</v>
      </c>
      <c r="N454" s="160">
        <v>0.23499999999999943</v>
      </c>
      <c r="O454" s="160">
        <v>0.96398391992780152</v>
      </c>
      <c r="P454" s="160">
        <v>0.15999999999999992</v>
      </c>
      <c r="Q454" s="146" t="s">
        <v>239</v>
      </c>
    </row>
    <row r="455" spans="1:17" ht="10.7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27.833277474606408</v>
      </c>
      <c r="I455" s="162">
        <v>30.50088486488966</v>
      </c>
      <c r="J455" s="161">
        <v>63.420722525393586</v>
      </c>
      <c r="K455" s="160">
        <v>0.74280000305175875</v>
      </c>
      <c r="L455" s="160">
        <v>1.4260000000000019</v>
      </c>
      <c r="M455" s="160">
        <v>2.4255199928283666</v>
      </c>
      <c r="N455" s="160">
        <v>0</v>
      </c>
      <c r="O455" s="160">
        <v>0</v>
      </c>
      <c r="P455" s="160">
        <v>1.1485799989700318</v>
      </c>
      <c r="Q455" s="146" t="s">
        <v>239</v>
      </c>
    </row>
    <row r="456" spans="1:17" ht="10.7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7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-20</v>
      </c>
      <c r="F457" s="160">
        <v>6.0000000000000009</v>
      </c>
      <c r="G457" s="246">
        <v>11.919</v>
      </c>
      <c r="H457" s="160">
        <v>8.4948399734497126</v>
      </c>
      <c r="I457" s="162">
        <v>71.27141516444091</v>
      </c>
      <c r="J457" s="161">
        <v>3.4241600265502878</v>
      </c>
      <c r="K457" s="160">
        <v>0</v>
      </c>
      <c r="L457" s="160">
        <v>1.4840000152590349E-2</v>
      </c>
      <c r="M457" s="160">
        <v>0</v>
      </c>
      <c r="N457" s="160">
        <v>0.40597999763489057</v>
      </c>
      <c r="O457" s="160">
        <v>3.4061582149080505</v>
      </c>
      <c r="P457" s="160">
        <v>0.10520499944687023</v>
      </c>
      <c r="Q457" s="146">
        <v>30.547502918618704</v>
      </c>
    </row>
    <row r="458" spans="1:17" ht="10.7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9.6867200003266341</v>
      </c>
      <c r="I458" s="162">
        <v>29.303969023253373</v>
      </c>
      <c r="J458" s="161">
        <v>23.369279999673363</v>
      </c>
      <c r="K458" s="160">
        <v>0.16324000167846719</v>
      </c>
      <c r="L458" s="160">
        <v>0</v>
      </c>
      <c r="M458" s="160">
        <v>0</v>
      </c>
      <c r="N458" s="160">
        <v>0</v>
      </c>
      <c r="O458" s="160">
        <v>0</v>
      </c>
      <c r="P458" s="160">
        <v>4.0810000419616799E-2</v>
      </c>
      <c r="Q458" s="146" t="s">
        <v>239</v>
      </c>
    </row>
    <row r="459" spans="1:17" ht="10.7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7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0.20239722741208999</v>
      </c>
      <c r="I460" s="162">
        <v>0.19184389476127239</v>
      </c>
      <c r="J460" s="161">
        <v>105.29860277258791</v>
      </c>
      <c r="K460" s="160">
        <v>0</v>
      </c>
      <c r="L460" s="160">
        <v>0</v>
      </c>
      <c r="M460" s="160">
        <v>3.9999999627469973E-3</v>
      </c>
      <c r="N460" s="160">
        <v>3.1799999713897992E-2</v>
      </c>
      <c r="O460" s="160">
        <v>3.014189411844247E-2</v>
      </c>
      <c r="P460" s="160">
        <v>8.9499999191612473E-3</v>
      </c>
      <c r="Q460" s="146" t="s">
        <v>239</v>
      </c>
    </row>
    <row r="461" spans="1:17" ht="10.7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7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7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7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7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7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7" customHeight="1" x14ac:dyDescent="0.2">
      <c r="A467" s="122"/>
      <c r="B467" s="165" t="s">
        <v>104</v>
      </c>
      <c r="C467" s="169">
        <v>2787.7290000000003</v>
      </c>
      <c r="D467" s="160">
        <v>2737.7290000000007</v>
      </c>
      <c r="E467" s="160">
        <v>-19.999999999999545</v>
      </c>
      <c r="F467" s="160">
        <v>-49.999999999999545</v>
      </c>
      <c r="G467" s="246">
        <v>2737.7290000000007</v>
      </c>
      <c r="H467" s="160">
        <v>1540.3117055094535</v>
      </c>
      <c r="I467" s="162">
        <v>56.262387749461439</v>
      </c>
      <c r="J467" s="161">
        <v>1197.4172944905472</v>
      </c>
      <c r="K467" s="160">
        <v>34.647040004730343</v>
      </c>
      <c r="L467" s="160">
        <v>38.718840000152568</v>
      </c>
      <c r="M467" s="160">
        <v>37.979519992791211</v>
      </c>
      <c r="N467" s="160">
        <v>62.838879997730373</v>
      </c>
      <c r="O467" s="160">
        <v>2.295292192825892</v>
      </c>
      <c r="P467" s="160">
        <v>43.546069998851124</v>
      </c>
      <c r="Q467" s="146">
        <v>25.497712067291921</v>
      </c>
    </row>
    <row r="468" spans="1:17" ht="10.7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7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7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7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7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7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7" customHeight="1" x14ac:dyDescent="0.2">
      <c r="A474" s="122"/>
      <c r="B474" s="172" t="s">
        <v>110</v>
      </c>
      <c r="C474" s="251">
        <v>2789.6020000000003</v>
      </c>
      <c r="D474" s="173">
        <v>2739.6020000000008</v>
      </c>
      <c r="E474" s="174">
        <v>-19.999999999999545</v>
      </c>
      <c r="F474" s="177">
        <v>-49.999999999999545</v>
      </c>
      <c r="G474" s="240">
        <v>2739.6020000000008</v>
      </c>
      <c r="H474" s="177">
        <v>1540.3117055094535</v>
      </c>
      <c r="I474" s="176">
        <v>56.223922508066984</v>
      </c>
      <c r="J474" s="185">
        <v>1199.2902944905472</v>
      </c>
      <c r="K474" s="177">
        <v>34.647040004730343</v>
      </c>
      <c r="L474" s="177">
        <v>38.718840000152568</v>
      </c>
      <c r="M474" s="177">
        <v>37.979519992791211</v>
      </c>
      <c r="N474" s="177">
        <v>62.838879997730373</v>
      </c>
      <c r="O474" s="177">
        <v>2.2937229567554103</v>
      </c>
      <c r="P474" s="186">
        <v>43.546069998851124</v>
      </c>
      <c r="Q474" s="153">
        <v>25.540723985475339</v>
      </c>
    </row>
    <row r="475" spans="1:17" ht="10.7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7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7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44440</v>
      </c>
      <c r="L479" s="151">
        <v>44447</v>
      </c>
      <c r="M479" s="151">
        <v>44454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7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7" customHeight="1" x14ac:dyDescent="0.2">
      <c r="A481" s="122"/>
      <c r="B481" s="183"/>
      <c r="C481" s="258" t="s">
        <v>118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45"/>
    </row>
    <row r="482" spans="1:17" ht="10.7" customHeight="1" x14ac:dyDescent="0.2">
      <c r="A482" s="122"/>
      <c r="B482" s="158" t="s">
        <v>80</v>
      </c>
      <c r="C482" s="159">
        <v>1057.4770000000001</v>
      </c>
      <c r="D482" s="160">
        <v>1041.277</v>
      </c>
      <c r="E482" s="160">
        <v>2.7999999999999545</v>
      </c>
      <c r="F482" s="160">
        <v>-16.200000000000045</v>
      </c>
      <c r="G482" s="246">
        <v>1041.277</v>
      </c>
      <c r="H482" s="160">
        <v>439.43673749953507</v>
      </c>
      <c r="I482" s="162">
        <v>42.201713616985209</v>
      </c>
      <c r="J482" s="161">
        <v>601.84026250046497</v>
      </c>
      <c r="K482" s="160">
        <v>15.912207499861665</v>
      </c>
      <c r="L482" s="160">
        <v>12.259999999999991</v>
      </c>
      <c r="M482" s="160">
        <v>14.607722500205114</v>
      </c>
      <c r="N482" s="160">
        <v>11.299419999837824</v>
      </c>
      <c r="O482" s="160">
        <v>1.0851502529910699</v>
      </c>
      <c r="P482" s="160">
        <v>13.519837499976148</v>
      </c>
      <c r="Q482" s="146">
        <v>42.515347355434322</v>
      </c>
    </row>
    <row r="483" spans="1:17" ht="10.7" customHeight="1" x14ac:dyDescent="0.2">
      <c r="A483" s="122"/>
      <c r="B483" s="158" t="s">
        <v>81</v>
      </c>
      <c r="C483" s="159">
        <v>150.542</v>
      </c>
      <c r="D483" s="160">
        <v>193.142</v>
      </c>
      <c r="E483" s="160">
        <v>0</v>
      </c>
      <c r="F483" s="160">
        <v>42.599999999999994</v>
      </c>
      <c r="G483" s="246">
        <v>193.142</v>
      </c>
      <c r="H483" s="160">
        <v>54.643000000000001</v>
      </c>
      <c r="I483" s="162">
        <v>28.291619637365255</v>
      </c>
      <c r="J483" s="161">
        <v>138.499</v>
      </c>
      <c r="K483" s="160">
        <v>2.0970000000000013</v>
      </c>
      <c r="L483" s="160">
        <v>0.93199999999999505</v>
      </c>
      <c r="M483" s="160">
        <v>1.2970000000000006</v>
      </c>
      <c r="N483" s="160">
        <v>0.87700000000000244</v>
      </c>
      <c r="O483" s="160">
        <v>0.45407006244110681</v>
      </c>
      <c r="P483" s="160">
        <v>1.3007499999999999</v>
      </c>
      <c r="Q483" s="146" t="s">
        <v>239</v>
      </c>
    </row>
    <row r="484" spans="1:17" ht="10.7" customHeight="1" x14ac:dyDescent="0.2">
      <c r="A484" s="122"/>
      <c r="B484" s="158" t="s">
        <v>82</v>
      </c>
      <c r="C484" s="159">
        <v>268.20499999999998</v>
      </c>
      <c r="D484" s="160">
        <v>320.20499999999998</v>
      </c>
      <c r="E484" s="160">
        <v>0</v>
      </c>
      <c r="F484" s="160">
        <v>52</v>
      </c>
      <c r="G484" s="246">
        <v>320.20499999999998</v>
      </c>
      <c r="H484" s="160">
        <v>89.628999999999991</v>
      </c>
      <c r="I484" s="162">
        <v>27.991130681906903</v>
      </c>
      <c r="J484" s="161">
        <v>230.57599999999999</v>
      </c>
      <c r="K484" s="160">
        <v>2.5519999999999925</v>
      </c>
      <c r="L484" s="160">
        <v>3.5320000000000036</v>
      </c>
      <c r="M484" s="160">
        <v>1.0689999999999955</v>
      </c>
      <c r="N484" s="160">
        <v>2.6119999999999877</v>
      </c>
      <c r="O484" s="160">
        <v>0.81572742461859993</v>
      </c>
      <c r="P484" s="160">
        <v>2.4412499999999948</v>
      </c>
      <c r="Q484" s="146" t="s">
        <v>239</v>
      </c>
    </row>
    <row r="485" spans="1:17" ht="10.7" customHeight="1" x14ac:dyDescent="0.2">
      <c r="A485" s="122"/>
      <c r="B485" s="158" t="s">
        <v>83</v>
      </c>
      <c r="C485" s="159">
        <v>520.70500000000004</v>
      </c>
      <c r="D485" s="160">
        <v>568.60500000000002</v>
      </c>
      <c r="E485" s="160">
        <v>0</v>
      </c>
      <c r="F485" s="160">
        <v>47.899999999999977</v>
      </c>
      <c r="G485" s="246">
        <v>568.60500000000002</v>
      </c>
      <c r="H485" s="160">
        <v>149.494</v>
      </c>
      <c r="I485" s="162">
        <v>26.291362193438324</v>
      </c>
      <c r="J485" s="161">
        <v>419.11099999999999</v>
      </c>
      <c r="K485" s="160">
        <v>5.722999999999999</v>
      </c>
      <c r="L485" s="160">
        <v>6.6439999999999984</v>
      </c>
      <c r="M485" s="160">
        <v>6.5430000000000028</v>
      </c>
      <c r="N485" s="160">
        <v>9.6650000000000063</v>
      </c>
      <c r="O485" s="160">
        <v>1.6997740083186053</v>
      </c>
      <c r="P485" s="160">
        <v>7.1437500000000016</v>
      </c>
      <c r="Q485" s="146" t="s">
        <v>239</v>
      </c>
    </row>
    <row r="486" spans="1:17" ht="10.7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92.211700029328512</v>
      </c>
      <c r="I486" s="162">
        <v>43.501419999305817</v>
      </c>
      <c r="J486" s="161">
        <v>119.76229997067148</v>
      </c>
      <c r="K486" s="160">
        <v>7.291719968795757</v>
      </c>
      <c r="L486" s="160">
        <v>2.3186299758404019</v>
      </c>
      <c r="M486" s="160">
        <v>1.7769799995422453</v>
      </c>
      <c r="N486" s="160">
        <v>9.4104700422287877</v>
      </c>
      <c r="O486" s="160">
        <v>4.4394454236032663</v>
      </c>
      <c r="P486" s="160">
        <v>5.199449996601798</v>
      </c>
      <c r="Q486" s="146">
        <v>21.033647799083454</v>
      </c>
    </row>
    <row r="487" spans="1:17" ht="10.7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2.3529999999999998</v>
      </c>
      <c r="I487" s="162">
        <v>9.1727740527054404</v>
      </c>
      <c r="J487" s="161">
        <v>23.298999999999999</v>
      </c>
      <c r="K487" s="160">
        <v>0</v>
      </c>
      <c r="L487" s="160">
        <v>0</v>
      </c>
      <c r="M487" s="160">
        <v>0.10400000000000009</v>
      </c>
      <c r="N487" s="160">
        <v>9.4999999999999751E-2</v>
      </c>
      <c r="O487" s="160">
        <v>0.37034149384063519</v>
      </c>
      <c r="P487" s="160">
        <v>4.9749999999999961E-2</v>
      </c>
      <c r="Q487" s="146" t="s">
        <v>239</v>
      </c>
    </row>
    <row r="488" spans="1:17" ht="10.7" customHeight="1" x14ac:dyDescent="0.2">
      <c r="A488" s="122"/>
      <c r="B488" s="158" t="s">
        <v>86</v>
      </c>
      <c r="C488" s="159">
        <v>38.478999999999999</v>
      </c>
      <c r="D488" s="160">
        <v>35.878999999999998</v>
      </c>
      <c r="E488" s="160">
        <v>-2.8000000000000043</v>
      </c>
      <c r="F488" s="160">
        <v>-2.6000000000000014</v>
      </c>
      <c r="G488" s="246">
        <v>35.878999999999998</v>
      </c>
      <c r="H488" s="160">
        <v>7.83</v>
      </c>
      <c r="I488" s="162">
        <v>21.823350706541433</v>
      </c>
      <c r="J488" s="161">
        <v>28.048999999999999</v>
      </c>
      <c r="K488" s="160">
        <v>0.26300000000000034</v>
      </c>
      <c r="L488" s="160">
        <v>1.0050000000000003</v>
      </c>
      <c r="M488" s="160">
        <v>9.6000000000000529E-2</v>
      </c>
      <c r="N488" s="160">
        <v>0</v>
      </c>
      <c r="O488" s="160">
        <v>0</v>
      </c>
      <c r="P488" s="160">
        <v>0.3410000000000003</v>
      </c>
      <c r="Q488" s="146" t="s">
        <v>239</v>
      </c>
    </row>
    <row r="489" spans="1:17" ht="10.7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13.128</v>
      </c>
      <c r="I489" s="162">
        <v>29.344837606455503</v>
      </c>
      <c r="J489" s="161">
        <v>31.609000000000002</v>
      </c>
      <c r="K489" s="160">
        <v>0.59900000000000198</v>
      </c>
      <c r="L489" s="160">
        <v>0</v>
      </c>
      <c r="M489" s="160">
        <v>0.12100000000000044</v>
      </c>
      <c r="N489" s="160">
        <v>0.30499999999999972</v>
      </c>
      <c r="O489" s="160">
        <v>0.68176229966247115</v>
      </c>
      <c r="P489" s="160">
        <v>0.25625000000000053</v>
      </c>
      <c r="Q489" s="146" t="s">
        <v>239</v>
      </c>
    </row>
    <row r="490" spans="1:17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7" customHeight="1" x14ac:dyDescent="0.2">
      <c r="A491" s="122"/>
      <c r="B491" s="158" t="s">
        <v>89</v>
      </c>
      <c r="C491" s="159">
        <v>74.081000000000003</v>
      </c>
      <c r="D491" s="160">
        <v>61.081000000000003</v>
      </c>
      <c r="E491" s="160">
        <v>0</v>
      </c>
      <c r="F491" s="160">
        <v>-13</v>
      </c>
      <c r="G491" s="246">
        <v>61.081000000000003</v>
      </c>
      <c r="H491" s="160">
        <v>4.55</v>
      </c>
      <c r="I491" s="162">
        <v>7.4491249324667246</v>
      </c>
      <c r="J491" s="161">
        <v>56.531000000000006</v>
      </c>
      <c r="K491" s="160">
        <v>0.49199999999999999</v>
      </c>
      <c r="L491" s="160">
        <v>0.44900000000000029</v>
      </c>
      <c r="M491" s="160">
        <v>0.23199999999999976</v>
      </c>
      <c r="N491" s="160">
        <v>0.18099999999999983</v>
      </c>
      <c r="O491" s="160">
        <v>0.29632782698384086</v>
      </c>
      <c r="P491" s="160">
        <v>0.33849999999999997</v>
      </c>
      <c r="Q491" s="146" t="s">
        <v>239</v>
      </c>
    </row>
    <row r="492" spans="1:17" ht="10.7" customHeight="1" x14ac:dyDescent="0.2">
      <c r="A492" s="122"/>
      <c r="B492" s="165" t="s">
        <v>90</v>
      </c>
      <c r="C492" s="159">
        <v>2408.3519999999999</v>
      </c>
      <c r="D492" s="160">
        <v>2502.5520000000006</v>
      </c>
      <c r="E492" s="160">
        <v>-4.9737991503207013E-14</v>
      </c>
      <c r="F492" s="160">
        <v>94.200000000000728</v>
      </c>
      <c r="G492" s="246">
        <v>2502.5520000000006</v>
      </c>
      <c r="H492" s="160">
        <v>853.27543752886368</v>
      </c>
      <c r="I492" s="162">
        <v>34.096212087855257</v>
      </c>
      <c r="J492" s="161">
        <v>1649.2765624711362</v>
      </c>
      <c r="K492" s="160">
        <v>34.929927468657411</v>
      </c>
      <c r="L492" s="160">
        <v>27.14062997584039</v>
      </c>
      <c r="M492" s="160">
        <v>25.846702499747359</v>
      </c>
      <c r="N492" s="160">
        <v>34.444890042066604</v>
      </c>
      <c r="O492" s="160">
        <v>1.3763905821763782</v>
      </c>
      <c r="P492" s="166">
        <v>30.590537496577944</v>
      </c>
      <c r="Q492" s="146" t="s">
        <v>239</v>
      </c>
    </row>
    <row r="493" spans="1:17" ht="10.7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7" customHeight="1" x14ac:dyDescent="0.2">
      <c r="A494" s="122"/>
      <c r="B494" s="158" t="s">
        <v>91</v>
      </c>
      <c r="C494" s="159">
        <v>245.83799999999999</v>
      </c>
      <c r="D494" s="160">
        <v>177.53800000000001</v>
      </c>
      <c r="E494" s="160">
        <v>0</v>
      </c>
      <c r="F494" s="160">
        <v>-68.299999999999983</v>
      </c>
      <c r="G494" s="246">
        <v>177.53800000000001</v>
      </c>
      <c r="H494" s="160">
        <v>18.023731704957779</v>
      </c>
      <c r="I494" s="162">
        <v>10.152041650214477</v>
      </c>
      <c r="J494" s="161">
        <v>159.51426829504223</v>
      </c>
      <c r="K494" s="160">
        <v>0.75723499995470078</v>
      </c>
      <c r="L494" s="160">
        <v>0.90949999999999953</v>
      </c>
      <c r="M494" s="160">
        <v>0.32006999993324214</v>
      </c>
      <c r="N494" s="160">
        <v>0.72327000026404953</v>
      </c>
      <c r="O494" s="160">
        <v>0.40738884084762106</v>
      </c>
      <c r="P494" s="160">
        <v>0.677518750037998</v>
      </c>
      <c r="Q494" s="146" t="s">
        <v>239</v>
      </c>
    </row>
    <row r="495" spans="1:17" ht="10.7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</v>
      </c>
      <c r="F495" s="160">
        <v>33.199999999999989</v>
      </c>
      <c r="G495" s="246">
        <v>433.589</v>
      </c>
      <c r="H495" s="160">
        <v>56.152588935941495</v>
      </c>
      <c r="I495" s="162">
        <v>12.950648871613785</v>
      </c>
      <c r="J495" s="161">
        <v>377.43641106405852</v>
      </c>
      <c r="K495" s="160">
        <v>1.9287200078964988</v>
      </c>
      <c r="L495" s="160">
        <v>2.063624990463202</v>
      </c>
      <c r="M495" s="160">
        <v>2.9074050159453915</v>
      </c>
      <c r="N495" s="160">
        <v>0.74710000991829517</v>
      </c>
      <c r="O495" s="160">
        <v>0.17230603403644817</v>
      </c>
      <c r="P495" s="160">
        <v>1.9117125060558469</v>
      </c>
      <c r="Q495" s="146" t="s">
        <v>239</v>
      </c>
    </row>
    <row r="496" spans="1:17" ht="10.7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7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0.70547999852290399</v>
      </c>
      <c r="I497" s="162">
        <v>8.3360510282748912</v>
      </c>
      <c r="J497" s="161">
        <v>7.7575200014770953</v>
      </c>
      <c r="K497" s="160">
        <v>0</v>
      </c>
      <c r="L497" s="160">
        <v>0</v>
      </c>
      <c r="M497" s="160">
        <v>0</v>
      </c>
      <c r="N497" s="160">
        <v>1.2600000381470022E-2</v>
      </c>
      <c r="O497" s="160">
        <v>0.14888337919732983</v>
      </c>
      <c r="P497" s="160">
        <v>3.1500000953675056E-3</v>
      </c>
      <c r="Q497" s="146" t="s">
        <v>239</v>
      </c>
    </row>
    <row r="498" spans="1:17" ht="10.7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21.295870038608101</v>
      </c>
      <c r="I498" s="162">
        <v>41.663477792010212</v>
      </c>
      <c r="J498" s="161">
        <v>29.818129961391897</v>
      </c>
      <c r="K498" s="160">
        <v>0.22455000185970242</v>
      </c>
      <c r="L498" s="160">
        <v>1.7217750007473018</v>
      </c>
      <c r="M498" s="160">
        <v>0.1321000022887997</v>
      </c>
      <c r="N498" s="160">
        <v>0.94432499989870067</v>
      </c>
      <c r="O498" s="160">
        <v>1.8474879678731868</v>
      </c>
      <c r="P498" s="160">
        <v>0.75568750119862615</v>
      </c>
      <c r="Q498" s="146">
        <v>37.458281252629121</v>
      </c>
    </row>
    <row r="499" spans="1:17" ht="10.7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3.5375000357627903E-2</v>
      </c>
      <c r="I499" s="162">
        <v>8.7449323538089346E-2</v>
      </c>
      <c r="J499" s="161">
        <v>40.416624999642373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7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11.495286018565301</v>
      </c>
      <c r="I500" s="162">
        <v>8.7676653333577139</v>
      </c>
      <c r="J500" s="161">
        <v>119.61471398143472</v>
      </c>
      <c r="K500" s="160">
        <v>0.20798000001907013</v>
      </c>
      <c r="L500" s="160">
        <v>6.3000000000000611E-2</v>
      </c>
      <c r="M500" s="160">
        <v>2.0722599948644707</v>
      </c>
      <c r="N500" s="160">
        <v>0.88199999999999967</v>
      </c>
      <c r="O500" s="160">
        <v>0.67271756540309635</v>
      </c>
      <c r="P500" s="160">
        <v>0.80630999872088527</v>
      </c>
      <c r="Q500" s="146" t="s">
        <v>239</v>
      </c>
    </row>
    <row r="501" spans="1:17" ht="10.7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0.01</v>
      </c>
      <c r="L501" s="160">
        <v>7.9999999999999984E-3</v>
      </c>
      <c r="M501" s="160">
        <v>0</v>
      </c>
      <c r="N501" s="160">
        <v>0</v>
      </c>
      <c r="O501" s="160">
        <v>0</v>
      </c>
      <c r="P501" s="160">
        <v>4.4999999999999997E-3</v>
      </c>
      <c r="Q501" s="146">
        <v>3.3333333333336874</v>
      </c>
    </row>
    <row r="502" spans="1:17" ht="10.7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46.747149939939398</v>
      </c>
      <c r="I502" s="162">
        <v>35.854815530061899</v>
      </c>
      <c r="J502" s="161">
        <v>83.6318500600606</v>
      </c>
      <c r="K502" s="160">
        <v>1.7086000366210987</v>
      </c>
      <c r="L502" s="160">
        <v>1.846299995422398</v>
      </c>
      <c r="M502" s="160">
        <v>2.1540699748993006</v>
      </c>
      <c r="N502" s="160">
        <v>5.6776400041579995</v>
      </c>
      <c r="O502" s="160">
        <v>4.3547197049816306</v>
      </c>
      <c r="P502" s="160">
        <v>2.846652502775199</v>
      </c>
      <c r="Q502" s="146">
        <v>27.379016222924289</v>
      </c>
    </row>
    <row r="503" spans="1:17" ht="10.7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19.9798887234852</v>
      </c>
      <c r="I503" s="162">
        <v>18.313539742330541</v>
      </c>
      <c r="J503" s="161">
        <v>89.119111276514801</v>
      </c>
      <c r="K503" s="160">
        <v>0.27929999923700066</v>
      </c>
      <c r="L503" s="160">
        <v>0.19220000052460051</v>
      </c>
      <c r="M503" s="160">
        <v>0.11660000038139984</v>
      </c>
      <c r="N503" s="160">
        <v>0.19545000076299957</v>
      </c>
      <c r="O503" s="160">
        <v>0.1791492137993928</v>
      </c>
      <c r="P503" s="160">
        <v>0.19588750022650014</v>
      </c>
      <c r="Q503" s="146" t="s">
        <v>239</v>
      </c>
    </row>
    <row r="504" spans="1:17" ht="10.7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7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7" customHeight="1" x14ac:dyDescent="0.2">
      <c r="A506" s="122"/>
      <c r="B506" s="1" t="s">
        <v>102</v>
      </c>
      <c r="C506" s="159">
        <v>28.094999999999999</v>
      </c>
      <c r="D506" s="160">
        <v>25.094999999999999</v>
      </c>
      <c r="E506" s="160">
        <v>0</v>
      </c>
      <c r="F506" s="160">
        <v>-3</v>
      </c>
      <c r="G506" s="246">
        <v>25.094999999999999</v>
      </c>
      <c r="H506" s="160">
        <v>15.1133975701332</v>
      </c>
      <c r="I506" s="162">
        <v>60.224736282658696</v>
      </c>
      <c r="J506" s="161">
        <v>9.9816024298667987</v>
      </c>
      <c r="K506" s="160">
        <v>2.6198500061035084</v>
      </c>
      <c r="L506" s="160">
        <v>1.0895700225830005</v>
      </c>
      <c r="M506" s="160">
        <v>2.0198500366211007</v>
      </c>
      <c r="N506" s="160">
        <v>1.1357474899291997</v>
      </c>
      <c r="O506" s="160">
        <v>4.5257919503056376</v>
      </c>
      <c r="P506" s="160">
        <v>1.7162543888092023</v>
      </c>
      <c r="Q506" s="146">
        <v>3.8159224500468056</v>
      </c>
    </row>
    <row r="507" spans="1:17" ht="10.7" customHeight="1" x14ac:dyDescent="0.2">
      <c r="A507" s="122"/>
      <c r="B507" s="165" t="s">
        <v>104</v>
      </c>
      <c r="C507" s="169">
        <v>3653.9160000000002</v>
      </c>
      <c r="D507" s="160">
        <v>3620.9160000000002</v>
      </c>
      <c r="E507" s="160">
        <v>0</v>
      </c>
      <c r="F507" s="160">
        <v>-33</v>
      </c>
      <c r="G507" s="246">
        <v>3620.9160000000002</v>
      </c>
      <c r="H507" s="160">
        <v>1042.8558554589931</v>
      </c>
      <c r="I507" s="162">
        <v>28.800885064966796</v>
      </c>
      <c r="J507" s="161">
        <v>2578.060144541007</v>
      </c>
      <c r="K507" s="160">
        <v>42.666162520349189</v>
      </c>
      <c r="L507" s="160">
        <v>35.034599985580826</v>
      </c>
      <c r="M507" s="160">
        <v>35.569057524680886</v>
      </c>
      <c r="N507" s="160">
        <v>44.763022547379364</v>
      </c>
      <c r="O507" s="160">
        <v>1.2362347689750153</v>
      </c>
      <c r="P507" s="160">
        <v>39.508210644497566</v>
      </c>
      <c r="Q507" s="146" t="s">
        <v>239</v>
      </c>
    </row>
    <row r="508" spans="1:17" ht="10.7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7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7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0.94405498870834703</v>
      </c>
      <c r="I510" s="162">
        <v>2.3160173414168757</v>
      </c>
      <c r="J510" s="161">
        <v>39.817945011291663</v>
      </c>
      <c r="K510" s="160">
        <v>0</v>
      </c>
      <c r="L510" s="160">
        <v>2.2059999704361011E-2</v>
      </c>
      <c r="M510" s="160">
        <v>1.0499999523160275E-3</v>
      </c>
      <c r="N510" s="160">
        <v>1.994999980926504E-2</v>
      </c>
      <c r="O510" s="160">
        <v>4.8942642189453496E-2</v>
      </c>
      <c r="P510" s="160">
        <v>1.076499986648552E-2</v>
      </c>
      <c r="Q510" s="146" t="s">
        <v>239</v>
      </c>
    </row>
    <row r="511" spans="1:17" ht="10.7" customHeight="1" x14ac:dyDescent="0.2">
      <c r="A511" s="122"/>
      <c r="B511" s="171" t="s">
        <v>107</v>
      </c>
      <c r="C511" s="159">
        <v>236.28299999999999</v>
      </c>
      <c r="D511" s="159">
        <v>249.38299999999998</v>
      </c>
      <c r="E511" s="170">
        <v>0</v>
      </c>
      <c r="F511" s="160">
        <v>13.099999999999994</v>
      </c>
      <c r="G511" s="246">
        <v>249.38299999999998</v>
      </c>
      <c r="H511" s="160">
        <v>5.2966962195932901</v>
      </c>
      <c r="I511" s="162">
        <v>2.1239203231949615</v>
      </c>
      <c r="J511" s="161">
        <v>244.08630378040669</v>
      </c>
      <c r="K511" s="160">
        <v>0.19176350019871979</v>
      </c>
      <c r="L511" s="160">
        <v>0.31412749779224025</v>
      </c>
      <c r="M511" s="160">
        <v>0.15202724768222009</v>
      </c>
      <c r="N511" s="160">
        <v>8.7219499945640155E-2</v>
      </c>
      <c r="O511" s="160">
        <v>3.4974116096782928E-2</v>
      </c>
      <c r="P511" s="160">
        <v>0.18628443640470507</v>
      </c>
      <c r="Q511" s="146" t="s">
        <v>239</v>
      </c>
    </row>
    <row r="512" spans="1:17" ht="10.7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7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7" customHeight="1" x14ac:dyDescent="0.2">
      <c r="A514" s="122"/>
      <c r="B514" s="172" t="s">
        <v>110</v>
      </c>
      <c r="C514" s="251">
        <v>3931.1420000000003</v>
      </c>
      <c r="D514" s="173">
        <v>3911.1420000000003</v>
      </c>
      <c r="E514" s="174">
        <v>0</v>
      </c>
      <c r="F514" s="177">
        <v>-20.000000000000007</v>
      </c>
      <c r="G514" s="240">
        <v>3911.1420000000003</v>
      </c>
      <c r="H514" s="177">
        <v>1049.0966066672947</v>
      </c>
      <c r="I514" s="176">
        <v>26.823280941149534</v>
      </c>
      <c r="J514" s="185">
        <v>2862.0453933327053</v>
      </c>
      <c r="K514" s="177">
        <v>42.857926020547836</v>
      </c>
      <c r="L514" s="177">
        <v>35.370787483077493</v>
      </c>
      <c r="M514" s="177">
        <v>35.722134772315485</v>
      </c>
      <c r="N514" s="177">
        <v>44.870192047134481</v>
      </c>
      <c r="O514" s="177">
        <v>1.1472401678879078</v>
      </c>
      <c r="P514" s="186">
        <v>39.705260080768824</v>
      </c>
      <c r="Q514" s="153" t="s">
        <v>239</v>
      </c>
    </row>
    <row r="515" spans="1:17" ht="10.7" customHeight="1" x14ac:dyDescent="0.2">
      <c r="A515" s="122"/>
      <c r="B515" s="187" t="s">
        <v>271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7" customHeight="1" x14ac:dyDescent="0.2">
      <c r="A516" s="122"/>
      <c r="B516" s="123" t="s">
        <v>112</v>
      </c>
      <c r="C516" s="123"/>
      <c r="J516" s="188"/>
    </row>
    <row r="520" spans="1:17" ht="10.7" customHeight="1" x14ac:dyDescent="0.2">
      <c r="A520" s="122"/>
      <c r="B520" s="123" t="s">
        <v>237</v>
      </c>
      <c r="C520" s="123"/>
      <c r="P520" s="128"/>
    </row>
    <row r="521" spans="1:17" ht="10.7" customHeight="1" x14ac:dyDescent="0.2">
      <c r="A521" s="122"/>
      <c r="B521" s="131" t="s">
        <v>270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7" customHeight="1" x14ac:dyDescent="0.2">
      <c r="A522" s="122"/>
      <c r="D522" s="135"/>
      <c r="N522" s="124"/>
    </row>
    <row r="523" spans="1:17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7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44440</v>
      </c>
      <c r="L525" s="151">
        <v>44447</v>
      </c>
      <c r="M525" s="151">
        <v>44454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7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7" customHeight="1" x14ac:dyDescent="0.2">
      <c r="A527" s="122"/>
      <c r="B527" s="183"/>
      <c r="C527" s="258" t="s">
        <v>130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45"/>
    </row>
    <row r="528" spans="1:17" ht="10.7" customHeight="1" x14ac:dyDescent="0.2">
      <c r="A528" s="122"/>
      <c r="B528" s="158" t="s">
        <v>80</v>
      </c>
      <c r="C528" s="159">
        <v>202.2</v>
      </c>
      <c r="D528" s="160">
        <v>132.1</v>
      </c>
      <c r="E528" s="160">
        <v>0.29999999999998295</v>
      </c>
      <c r="F528" s="160">
        <v>-70.099999999999994</v>
      </c>
      <c r="G528" s="246">
        <v>132.1</v>
      </c>
      <c r="H528" s="160">
        <v>40.187649999976159</v>
      </c>
      <c r="I528" s="162">
        <v>30.422142316408905</v>
      </c>
      <c r="J528" s="161">
        <v>91.912350000023835</v>
      </c>
      <c r="K528" s="160">
        <v>1.4170000000000016</v>
      </c>
      <c r="L528" s="160">
        <v>1.402000000000001</v>
      </c>
      <c r="M528" s="160">
        <v>0.60199999999999676</v>
      </c>
      <c r="N528" s="160">
        <v>0.34700000000000131</v>
      </c>
      <c r="O528" s="160">
        <v>0.26267978803936515</v>
      </c>
      <c r="P528" s="160">
        <v>0.94200000000000017</v>
      </c>
      <c r="Q528" s="146" t="s">
        <v>239</v>
      </c>
    </row>
    <row r="529" spans="1:17" ht="10.7" customHeight="1" x14ac:dyDescent="0.2">
      <c r="A529" s="122"/>
      <c r="B529" s="158" t="s">
        <v>81</v>
      </c>
      <c r="C529" s="159">
        <v>37.335999999999999</v>
      </c>
      <c r="D529" s="160">
        <v>45.835999999999999</v>
      </c>
      <c r="E529" s="160">
        <v>0</v>
      </c>
      <c r="F529" s="160">
        <v>8.5</v>
      </c>
      <c r="G529" s="246">
        <v>45.835999999999999</v>
      </c>
      <c r="H529" s="160">
        <v>36.550009328842201</v>
      </c>
      <c r="I529" s="162">
        <v>79.740835432503275</v>
      </c>
      <c r="J529" s="161">
        <v>9.2859906711577977</v>
      </c>
      <c r="K529" s="160">
        <v>3.3000000000001251E-2</v>
      </c>
      <c r="L529" s="160">
        <v>2.4999999999998579E-2</v>
      </c>
      <c r="M529" s="160">
        <v>6.0000000000002274E-3</v>
      </c>
      <c r="N529" s="160">
        <v>11.306899383544962</v>
      </c>
      <c r="O529" s="160">
        <v>24.668163416408419</v>
      </c>
      <c r="P529" s="160">
        <v>2.8427248458862406</v>
      </c>
      <c r="Q529" s="146">
        <v>1.2665808949451178</v>
      </c>
    </row>
    <row r="530" spans="1:17" ht="10.7" customHeight="1" x14ac:dyDescent="0.2">
      <c r="A530" s="122"/>
      <c r="B530" s="158" t="s">
        <v>82</v>
      </c>
      <c r="C530" s="159">
        <v>41.5</v>
      </c>
      <c r="D530" s="160">
        <v>5.8999999999999986</v>
      </c>
      <c r="E530" s="160">
        <v>0</v>
      </c>
      <c r="F530" s="160">
        <v>-35.6</v>
      </c>
      <c r="G530" s="246">
        <v>5.8999999999999986</v>
      </c>
      <c r="H530" s="160">
        <v>2.6760000000000002</v>
      </c>
      <c r="I530" s="162">
        <v>45.355932203389848</v>
      </c>
      <c r="J530" s="161">
        <v>3.2239999999999984</v>
      </c>
      <c r="K530" s="160">
        <v>0</v>
      </c>
      <c r="L530" s="160">
        <v>1.7000000000000348E-2</v>
      </c>
      <c r="M530" s="160">
        <v>0</v>
      </c>
      <c r="N530" s="160">
        <v>0</v>
      </c>
      <c r="O530" s="160">
        <v>0</v>
      </c>
      <c r="P530" s="160">
        <v>4.250000000000087E-3</v>
      </c>
      <c r="Q530" s="146" t="s">
        <v>239</v>
      </c>
    </row>
    <row r="531" spans="1:17" ht="10.7" customHeight="1" x14ac:dyDescent="0.2">
      <c r="A531" s="122"/>
      <c r="B531" s="158" t="s">
        <v>83</v>
      </c>
      <c r="C531" s="159">
        <v>213.3</v>
      </c>
      <c r="D531" s="160">
        <v>249.10000000000002</v>
      </c>
      <c r="E531" s="160">
        <v>0</v>
      </c>
      <c r="F531" s="160">
        <v>35.800000000000011</v>
      </c>
      <c r="G531" s="246">
        <v>249.10000000000002</v>
      </c>
      <c r="H531" s="160">
        <v>126.821</v>
      </c>
      <c r="I531" s="162">
        <v>50.911682055399432</v>
      </c>
      <c r="J531" s="161">
        <v>122.27900000000002</v>
      </c>
      <c r="K531" s="160">
        <v>3.472999999999999</v>
      </c>
      <c r="L531" s="160">
        <v>4.8500000000000085</v>
      </c>
      <c r="M531" s="160">
        <v>3.5420000000000016</v>
      </c>
      <c r="N531" s="160">
        <v>7.5759999999999934</v>
      </c>
      <c r="O531" s="160">
        <v>3.0413488558811692</v>
      </c>
      <c r="P531" s="160">
        <v>4.8602500000000006</v>
      </c>
      <c r="Q531" s="146">
        <v>23.158993878915695</v>
      </c>
    </row>
    <row r="532" spans="1:17" ht="10.7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13.57402996449918</v>
      </c>
      <c r="I532" s="162">
        <v>163.18862664702064</v>
      </c>
      <c r="J532" s="161">
        <v>-5.256029964499179</v>
      </c>
      <c r="K532" s="160">
        <v>0.13299999618529945</v>
      </c>
      <c r="L532" s="160">
        <v>1.7970000000000006</v>
      </c>
      <c r="M532" s="160">
        <v>0.24200000000000088</v>
      </c>
      <c r="N532" s="160">
        <v>0.5700000057220489</v>
      </c>
      <c r="O532" s="160">
        <v>6.8526088689835145</v>
      </c>
      <c r="P532" s="160">
        <v>0.68550000047683746</v>
      </c>
      <c r="Q532" s="146">
        <v>0</v>
      </c>
    </row>
    <row r="533" spans="1:17" ht="10.7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7" customHeight="1" x14ac:dyDescent="0.2">
      <c r="A534" s="122"/>
      <c r="B534" s="158" t="s">
        <v>86</v>
      </c>
      <c r="C534" s="159">
        <v>16.5</v>
      </c>
      <c r="D534" s="160">
        <v>16.2</v>
      </c>
      <c r="E534" s="160">
        <v>-0.30000000000000071</v>
      </c>
      <c r="F534" s="160">
        <v>-0.30000000000000071</v>
      </c>
      <c r="G534" s="246">
        <v>16.2</v>
      </c>
      <c r="H534" s="160">
        <v>3.3569999999999998</v>
      </c>
      <c r="I534" s="162">
        <v>20.722222222222221</v>
      </c>
      <c r="J534" s="161">
        <v>12.843</v>
      </c>
      <c r="K534" s="160">
        <v>1.5369999999999999</v>
      </c>
      <c r="L534" s="160">
        <v>0.18599999999999994</v>
      </c>
      <c r="M534" s="160">
        <v>0</v>
      </c>
      <c r="N534" s="160">
        <v>0</v>
      </c>
      <c r="O534" s="160">
        <v>0</v>
      </c>
      <c r="P534" s="160">
        <v>0.43074999999999997</v>
      </c>
      <c r="Q534" s="146">
        <v>27.815438189204876</v>
      </c>
    </row>
    <row r="535" spans="1:17" ht="10.7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7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7" customHeight="1" x14ac:dyDescent="0.2">
      <c r="A538" s="122"/>
      <c r="B538" s="165" t="s">
        <v>90</v>
      </c>
      <c r="C538" s="159">
        <v>566.72599999999989</v>
      </c>
      <c r="D538" s="160">
        <v>465.12600000000003</v>
      </c>
      <c r="E538" s="160">
        <v>-1.7763568394002505E-14</v>
      </c>
      <c r="F538" s="160">
        <v>-101.59999999999997</v>
      </c>
      <c r="G538" s="246">
        <v>465.12600000000003</v>
      </c>
      <c r="H538" s="160">
        <v>223.75668929331752</v>
      </c>
      <c r="I538" s="162">
        <v>48.106682768393398</v>
      </c>
      <c r="J538" s="161">
        <v>241.36931070668246</v>
      </c>
      <c r="K538" s="160">
        <v>6.5929999961853012</v>
      </c>
      <c r="L538" s="160">
        <v>8.2770000000000081</v>
      </c>
      <c r="M538" s="160">
        <v>4.3919999999999995</v>
      </c>
      <c r="N538" s="160">
        <v>19.799899389267004</v>
      </c>
      <c r="O538" s="160">
        <v>4.2568893997039519</v>
      </c>
      <c r="P538" s="166">
        <v>9.7654748463630785</v>
      </c>
      <c r="Q538" s="146">
        <v>22.71659745215306</v>
      </c>
    </row>
    <row r="539" spans="1:17" ht="10.7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7" customHeight="1" x14ac:dyDescent="0.2">
      <c r="A540" s="122"/>
      <c r="B540" s="158" t="s">
        <v>91</v>
      </c>
      <c r="C540" s="159">
        <v>28.396000000000001</v>
      </c>
      <c r="D540" s="160">
        <v>7.3960000000000008</v>
      </c>
      <c r="E540" s="160">
        <v>0</v>
      </c>
      <c r="F540" s="160">
        <v>-21</v>
      </c>
      <c r="G540" s="246">
        <v>7.3960000000000008</v>
      </c>
      <c r="H540" s="160">
        <v>0.81096999913454104</v>
      </c>
      <c r="I540" s="162">
        <v>10.964981059147389</v>
      </c>
      <c r="J540" s="161">
        <v>6.5850300008654594</v>
      </c>
      <c r="K540" s="160">
        <v>2.8249999999999997E-2</v>
      </c>
      <c r="L540" s="160">
        <v>1.8000000000000016E-2</v>
      </c>
      <c r="M540" s="160">
        <v>1.2430000305175049E-2</v>
      </c>
      <c r="N540" s="160">
        <v>2.0339999079704962E-2</v>
      </c>
      <c r="O540" s="160">
        <v>0.27501350837892052</v>
      </c>
      <c r="P540" s="160">
        <v>1.9754999846220006E-2</v>
      </c>
      <c r="Q540" s="146" t="s">
        <v>239</v>
      </c>
    </row>
    <row r="541" spans="1:17" ht="10.7" customHeight="1" x14ac:dyDescent="0.2">
      <c r="A541" s="122"/>
      <c r="B541" s="158" t="s">
        <v>92</v>
      </c>
      <c r="C541" s="159">
        <v>156.59299999999999</v>
      </c>
      <c r="D541" s="160">
        <v>24.893000000000001</v>
      </c>
      <c r="E541" s="160">
        <v>-5</v>
      </c>
      <c r="F541" s="160">
        <v>-131.69999999999999</v>
      </c>
      <c r="G541" s="246">
        <v>24.893000000000001</v>
      </c>
      <c r="H541" s="160">
        <v>4.9743810696303807</v>
      </c>
      <c r="I541" s="162">
        <v>19.983051739968587</v>
      </c>
      <c r="J541" s="161">
        <v>19.918618930369618</v>
      </c>
      <c r="K541" s="160">
        <v>0</v>
      </c>
      <c r="L541" s="160">
        <v>0</v>
      </c>
      <c r="M541" s="160">
        <v>7.2659001111980537E-2</v>
      </c>
      <c r="N541" s="160">
        <v>0</v>
      </c>
      <c r="O541" s="160">
        <v>0</v>
      </c>
      <c r="P541" s="160">
        <v>1.8164750277995134E-2</v>
      </c>
      <c r="Q541" s="146" t="s">
        <v>239</v>
      </c>
    </row>
    <row r="542" spans="1:17" ht="10.7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7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7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0.45652000427246098</v>
      </c>
      <c r="I544" s="162">
        <v>11.148229652563149</v>
      </c>
      <c r="J544" s="161">
        <v>3.6384799957275398</v>
      </c>
      <c r="K544" s="160">
        <v>0</v>
      </c>
      <c r="L544" s="160">
        <v>0</v>
      </c>
      <c r="M544" s="160">
        <v>9.0400003433227016E-2</v>
      </c>
      <c r="N544" s="160">
        <v>6.1020000457763957E-2</v>
      </c>
      <c r="O544" s="160">
        <v>1.4901099012884969</v>
      </c>
      <c r="P544" s="160">
        <v>3.7855000972747743E-2</v>
      </c>
      <c r="Q544" s="146" t="s">
        <v>239</v>
      </c>
    </row>
    <row r="545" spans="1:20" ht="10.7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7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0.13559999656677199</v>
      </c>
      <c r="I546" s="162">
        <v>72.903223960630129</v>
      </c>
      <c r="J546" s="161">
        <v>5.0400003433227952E-2</v>
      </c>
      <c r="K546" s="160">
        <v>0</v>
      </c>
      <c r="L546" s="160">
        <v>0</v>
      </c>
      <c r="M546" s="160">
        <v>0</v>
      </c>
      <c r="N546" s="160">
        <v>0.13559999656677199</v>
      </c>
      <c r="O546" s="160">
        <v>72.903223960630129</v>
      </c>
      <c r="P546" s="160">
        <v>3.3899999141692998E-2</v>
      </c>
      <c r="Q546" s="146">
        <v>0</v>
      </c>
    </row>
    <row r="547" spans="1:20" ht="10.7" customHeight="1" x14ac:dyDescent="0.2">
      <c r="A547" s="122"/>
      <c r="B547" s="158" t="s">
        <v>97</v>
      </c>
      <c r="C547" s="159">
        <v>27.568000000000001</v>
      </c>
      <c r="D547" s="160">
        <v>2.5680000000000014</v>
      </c>
      <c r="E547" s="160">
        <v>0</v>
      </c>
      <c r="F547" s="160">
        <v>-25</v>
      </c>
      <c r="G547" s="246">
        <v>2.5680000000000014</v>
      </c>
      <c r="H547" s="160">
        <v>0</v>
      </c>
      <c r="I547" s="162">
        <v>0</v>
      </c>
      <c r="J547" s="161">
        <v>2.5680000000000014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7" customHeight="1" x14ac:dyDescent="0.2">
      <c r="A548" s="122"/>
      <c r="B548" s="158" t="s">
        <v>98</v>
      </c>
      <c r="C548" s="159">
        <v>100.011</v>
      </c>
      <c r="D548" s="160">
        <v>121.61099999999999</v>
      </c>
      <c r="E548" s="160">
        <v>0</v>
      </c>
      <c r="F548" s="160">
        <v>21.599999999999994</v>
      </c>
      <c r="G548" s="246">
        <v>121.61099999999999</v>
      </c>
      <c r="H548" s="160">
        <v>17.529268407300101</v>
      </c>
      <c r="I548" s="162">
        <v>14.414212865036964</v>
      </c>
      <c r="J548" s="161">
        <v>104.0817315926999</v>
      </c>
      <c r="K548" s="160">
        <v>0</v>
      </c>
      <c r="L548" s="160">
        <v>3.9680000019073027</v>
      </c>
      <c r="M548" s="160">
        <v>0.50199999999999534</v>
      </c>
      <c r="N548" s="160">
        <v>0.20900000000000318</v>
      </c>
      <c r="O548" s="160">
        <v>0.17185945350338638</v>
      </c>
      <c r="P548" s="160">
        <v>1.1697500004768253</v>
      </c>
      <c r="Q548" s="146" t="s">
        <v>239</v>
      </c>
    </row>
    <row r="549" spans="1:20" ht="10.7" customHeight="1" x14ac:dyDescent="0.2">
      <c r="A549" s="122"/>
      <c r="B549" s="158" t="s">
        <v>99</v>
      </c>
      <c r="C549" s="159">
        <v>18.87</v>
      </c>
      <c r="D549" s="160">
        <v>50.17</v>
      </c>
      <c r="E549" s="160">
        <v>0</v>
      </c>
      <c r="F549" s="160">
        <v>31.3</v>
      </c>
      <c r="G549" s="246">
        <v>50.17</v>
      </c>
      <c r="H549" s="160">
        <v>37.566394662389499</v>
      </c>
      <c r="I549" s="162">
        <v>74.878203433106435</v>
      </c>
      <c r="J549" s="161">
        <v>12.603605337610503</v>
      </c>
      <c r="K549" s="160">
        <v>0.99699999999999989</v>
      </c>
      <c r="L549" s="160">
        <v>2.1520000029801949</v>
      </c>
      <c r="M549" s="160">
        <v>1.9295199794769005</v>
      </c>
      <c r="N549" s="160">
        <v>0.41499999999999915</v>
      </c>
      <c r="O549" s="160">
        <v>0.82718756228821833</v>
      </c>
      <c r="P549" s="160">
        <v>1.3733799956142736</v>
      </c>
      <c r="Q549" s="146">
        <v>7.1770707144844277</v>
      </c>
    </row>
    <row r="550" spans="1:20" ht="10.7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7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7" customHeight="1" x14ac:dyDescent="0.2">
      <c r="A552" s="122"/>
      <c r="B552" s="1" t="s">
        <v>102</v>
      </c>
      <c r="C552" s="159">
        <v>3.89</v>
      </c>
      <c r="D552" s="160">
        <v>27.89</v>
      </c>
      <c r="E552" s="160">
        <v>0</v>
      </c>
      <c r="F552" s="160">
        <v>24</v>
      </c>
      <c r="G552" s="246">
        <v>27.89</v>
      </c>
      <c r="H552" s="160">
        <v>8.4020608920752995</v>
      </c>
      <c r="I552" s="162">
        <v>30.125711337666907</v>
      </c>
      <c r="J552" s="161">
        <v>19.487939107924703</v>
      </c>
      <c r="K552" s="160">
        <v>0.54400001522898034</v>
      </c>
      <c r="L552" s="160">
        <v>0.49099999618530976</v>
      </c>
      <c r="M552" s="160">
        <v>0.11799999809264961</v>
      </c>
      <c r="N552" s="160">
        <v>0.50217999267577973</v>
      </c>
      <c r="O552" s="160">
        <v>1.8005736560623153</v>
      </c>
      <c r="P552" s="160">
        <v>0.41379500054567986</v>
      </c>
      <c r="Q552" s="146">
        <v>45.095636927042527</v>
      </c>
    </row>
    <row r="553" spans="1:20" ht="10.7" customHeight="1" x14ac:dyDescent="0.2">
      <c r="A553" s="122"/>
      <c r="B553" s="165" t="s">
        <v>104</v>
      </c>
      <c r="C553" s="169">
        <v>996.61399999999981</v>
      </c>
      <c r="D553" s="160">
        <v>729.11400000000015</v>
      </c>
      <c r="E553" s="160">
        <v>-5</v>
      </c>
      <c r="F553" s="160">
        <v>-267.49999999999994</v>
      </c>
      <c r="G553" s="246">
        <v>729.11400000000003</v>
      </c>
      <c r="H553" s="160">
        <v>293.99680533220055</v>
      </c>
      <c r="I553" s="162">
        <v>40.322474308846154</v>
      </c>
      <c r="J553" s="161">
        <v>435.11719466779948</v>
      </c>
      <c r="K553" s="160">
        <v>8.1622500114142724</v>
      </c>
      <c r="L553" s="160">
        <v>14.906000001072812</v>
      </c>
      <c r="M553" s="160">
        <v>7.1170089824199181</v>
      </c>
      <c r="N553" s="160">
        <v>21.143039378047035</v>
      </c>
      <c r="O553" s="160">
        <v>2.8998262792988521</v>
      </c>
      <c r="P553" s="160">
        <v>12.832074593238509</v>
      </c>
      <c r="Q553" s="146">
        <v>31.908561823438269</v>
      </c>
    </row>
    <row r="554" spans="1:20" ht="10.7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7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7" customHeight="1" x14ac:dyDescent="0.2">
      <c r="A556" s="122"/>
      <c r="B556" s="158" t="s">
        <v>106</v>
      </c>
      <c r="C556" s="159">
        <v>17.513000000000002</v>
      </c>
      <c r="D556" s="159">
        <v>37.513000000000005</v>
      </c>
      <c r="E556" s="170">
        <v>0</v>
      </c>
      <c r="F556" s="160">
        <v>10</v>
      </c>
      <c r="G556" s="246">
        <v>27.513000000000002</v>
      </c>
      <c r="H556" s="160">
        <v>22.039436873078301</v>
      </c>
      <c r="I556" s="162">
        <v>80.105538738335696</v>
      </c>
      <c r="J556" s="161">
        <v>5.4735631269217002</v>
      </c>
      <c r="K556" s="160">
        <v>0.21006700563430059</v>
      </c>
      <c r="L556" s="160">
        <v>0</v>
      </c>
      <c r="M556" s="160">
        <v>0.18984000015259994</v>
      </c>
      <c r="N556" s="160">
        <v>4.4070000410002308E-2</v>
      </c>
      <c r="O556" s="160">
        <v>0.1601788260458776</v>
      </c>
      <c r="P556" s="160">
        <v>0.11099425154922571</v>
      </c>
      <c r="Q556" s="146">
        <v>47.31393338414636</v>
      </c>
    </row>
    <row r="557" spans="1:20" ht="10.7" customHeight="1" x14ac:dyDescent="0.2">
      <c r="A557" s="122"/>
      <c r="B557" s="171" t="s">
        <v>107</v>
      </c>
      <c r="C557" s="159">
        <v>95.790999999999997</v>
      </c>
      <c r="D557" s="159">
        <v>278.39100000000002</v>
      </c>
      <c r="E557" s="170">
        <v>0</v>
      </c>
      <c r="F557" s="160">
        <v>182.60000000000002</v>
      </c>
      <c r="G557" s="246">
        <v>278.39100000000002</v>
      </c>
      <c r="H557" s="160">
        <v>122.278325408809</v>
      </c>
      <c r="I557" s="162">
        <v>43.923232219722976</v>
      </c>
      <c r="J557" s="161">
        <v>156.11267459119102</v>
      </c>
      <c r="K557" s="160">
        <v>3.1552724766729985</v>
      </c>
      <c r="L557" s="160">
        <v>4.6803726739889981</v>
      </c>
      <c r="M557" s="160">
        <v>2.5542880318159984</v>
      </c>
      <c r="N557" s="160">
        <v>2.6637867777349982</v>
      </c>
      <c r="O557" s="160">
        <v>0.95685089594670736</v>
      </c>
      <c r="P557" s="160">
        <v>3.2634299900532482</v>
      </c>
      <c r="Q557" s="146">
        <v>45.836992081035511</v>
      </c>
    </row>
    <row r="558" spans="1:20" ht="10.7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7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7" customHeight="1" x14ac:dyDescent="0.2">
      <c r="A560" s="122"/>
      <c r="B560" s="172" t="s">
        <v>110</v>
      </c>
      <c r="C560" s="251">
        <v>1110.0629999999999</v>
      </c>
      <c r="D560" s="173">
        <v>1045.0630000000001</v>
      </c>
      <c r="E560" s="174">
        <v>-5</v>
      </c>
      <c r="F560" s="177">
        <v>-64.999999999999915</v>
      </c>
      <c r="G560" s="240">
        <v>1045.0630000000001</v>
      </c>
      <c r="H560" s="177">
        <v>438.31456761408788</v>
      </c>
      <c r="I560" s="176">
        <v>41.941449234552159</v>
      </c>
      <c r="J560" s="185">
        <v>606.74843238591222</v>
      </c>
      <c r="K560" s="177">
        <v>11.527589493721507</v>
      </c>
      <c r="L560" s="177">
        <v>19.586372675061796</v>
      </c>
      <c r="M560" s="177">
        <v>9.8611370143885893</v>
      </c>
      <c r="N560" s="177">
        <v>23.850896156191993</v>
      </c>
      <c r="O560" s="177">
        <v>2.2822448174121552</v>
      </c>
      <c r="P560" s="186">
        <v>16.206498834840971</v>
      </c>
      <c r="Q560" s="153">
        <v>35.438587974443649</v>
      </c>
    </row>
    <row r="561" spans="1:17" ht="10.7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7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7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44440</v>
      </c>
      <c r="L565" s="151">
        <v>44447</v>
      </c>
      <c r="M565" s="151">
        <v>44454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7" hidden="1" customHeight="1" x14ac:dyDescent="0.2">
      <c r="A567" s="122"/>
      <c r="B567" s="183"/>
      <c r="C567" s="258" t="s">
        <v>119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45"/>
    </row>
    <row r="568" spans="1:17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22.47</v>
      </c>
      <c r="I568" s="162" t="s">
        <v>117</v>
      </c>
      <c r="J568" s="161">
        <v>-22.47</v>
      </c>
      <c r="K568" s="160">
        <v>0.23999999999999844</v>
      </c>
      <c r="L568" s="160">
        <v>0</v>
      </c>
      <c r="M568" s="160">
        <v>1.1649999999999991</v>
      </c>
      <c r="N568" s="160">
        <v>0.17999999999999972</v>
      </c>
      <c r="O568" s="160" t="s">
        <v>42</v>
      </c>
      <c r="P568" s="160">
        <v>0.39624999999999932</v>
      </c>
      <c r="Q568" s="146">
        <v>0</v>
      </c>
    </row>
    <row r="569" spans="1:17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35.972000000000008</v>
      </c>
      <c r="I572" s="162" t="s">
        <v>117</v>
      </c>
      <c r="J572" s="161">
        <v>-35.972000000000008</v>
      </c>
      <c r="K572" s="160">
        <v>0.78399999999999892</v>
      </c>
      <c r="L572" s="160">
        <v>0.75100000000000122</v>
      </c>
      <c r="M572" s="160">
        <v>0.86500000000000199</v>
      </c>
      <c r="N572" s="160">
        <v>6.9440000000000062</v>
      </c>
      <c r="O572" s="160" t="s">
        <v>42</v>
      </c>
      <c r="P572" s="160">
        <v>2.3360000000000021</v>
      </c>
      <c r="Q572" s="146">
        <v>0</v>
      </c>
    </row>
    <row r="573" spans="1:17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58.473000000000006</v>
      </c>
      <c r="I578" s="162" t="s">
        <v>117</v>
      </c>
      <c r="J578" s="161">
        <v>-58.473000000000006</v>
      </c>
      <c r="K578" s="160">
        <v>1.0239999999999974</v>
      </c>
      <c r="L578" s="160">
        <v>0.75100000000000122</v>
      </c>
      <c r="M578" s="160">
        <v>2.0300000000000011</v>
      </c>
      <c r="N578" s="160">
        <v>7.1240000000000059</v>
      </c>
      <c r="O578" s="160" t="s">
        <v>42</v>
      </c>
      <c r="P578" s="166">
        <v>2.7322500000000014</v>
      </c>
      <c r="Q578" s="146">
        <v>0</v>
      </c>
    </row>
    <row r="579" spans="1:17" ht="10.7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0.36399999999999999</v>
      </c>
      <c r="I580" s="162" t="s">
        <v>117</v>
      </c>
      <c r="J580" s="161">
        <v>-0.36399999999999999</v>
      </c>
      <c r="K580" s="160">
        <v>0</v>
      </c>
      <c r="L580" s="160">
        <v>0.129</v>
      </c>
      <c r="M580" s="160">
        <v>0</v>
      </c>
      <c r="N580" s="160">
        <v>0</v>
      </c>
      <c r="O580" s="160" t="s">
        <v>42</v>
      </c>
      <c r="P580" s="160">
        <v>3.2250000000000001E-2</v>
      </c>
      <c r="Q580" s="146">
        <v>0</v>
      </c>
    </row>
    <row r="581" spans="1:17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7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7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7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7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7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7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7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45.978999999999999</v>
      </c>
      <c r="I588" s="162" t="s">
        <v>117</v>
      </c>
      <c r="J588" s="161">
        <v>-45.978999999999999</v>
      </c>
      <c r="K588" s="160">
        <v>0</v>
      </c>
      <c r="L588" s="160">
        <v>6.2270000000000021</v>
      </c>
      <c r="M588" s="160">
        <v>2.3149999999999999</v>
      </c>
      <c r="N588" s="160">
        <v>3.7720000000000007</v>
      </c>
      <c r="O588" s="160" t="s">
        <v>42</v>
      </c>
      <c r="P588" s="160">
        <v>3.0785000000000005</v>
      </c>
      <c r="Q588" s="146">
        <v>0</v>
      </c>
    </row>
    <row r="589" spans="1:17" ht="10.7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7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7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7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7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104.81599999999999</v>
      </c>
      <c r="I593" s="162" t="s">
        <v>117</v>
      </c>
      <c r="J593" s="161">
        <v>-104.81599999999999</v>
      </c>
      <c r="K593" s="160">
        <v>1.0239999999999991</v>
      </c>
      <c r="L593" s="160">
        <v>7.1069999999999975</v>
      </c>
      <c r="M593" s="160">
        <v>4.3449999999999971</v>
      </c>
      <c r="N593" s="160">
        <v>10.895999999999985</v>
      </c>
      <c r="O593" s="160" t="s">
        <v>42</v>
      </c>
      <c r="P593" s="160">
        <v>5.8429999999999946</v>
      </c>
      <c r="Q593" s="146">
        <v>0</v>
      </c>
    </row>
    <row r="594" spans="1:17" ht="10.7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7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7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7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7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7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7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104.81599999999999</v>
      </c>
      <c r="I600" s="176" t="e">
        <v>#DIV/0!</v>
      </c>
      <c r="J600" s="185">
        <v>-104.81599999999999</v>
      </c>
      <c r="K600" s="177">
        <v>1.0239999999999991</v>
      </c>
      <c r="L600" s="177">
        <v>7.1069999999999975</v>
      </c>
      <c r="M600" s="177">
        <v>4.3449999999999971</v>
      </c>
      <c r="N600" s="177">
        <v>10.895999999999985</v>
      </c>
      <c r="O600" s="177" t="s">
        <v>42</v>
      </c>
      <c r="P600" s="186">
        <v>5.8429999999999946</v>
      </c>
      <c r="Q600" s="153">
        <v>0</v>
      </c>
    </row>
    <row r="601" spans="1:17" ht="10.7" customHeight="1" x14ac:dyDescent="0.2">
      <c r="A601" s="122"/>
      <c r="B601" s="187" t="s">
        <v>271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7" customHeight="1" x14ac:dyDescent="0.2">
      <c r="A602" s="122"/>
      <c r="B602" s="123" t="s">
        <v>112</v>
      </c>
      <c r="C602" s="123"/>
      <c r="J602" s="188"/>
    </row>
    <row r="606" spans="1:17" ht="10.7" customHeight="1" x14ac:dyDescent="0.2">
      <c r="A606" s="122"/>
      <c r="B606" s="123" t="s">
        <v>237</v>
      </c>
      <c r="C606" s="123"/>
      <c r="P606" s="128"/>
    </row>
    <row r="607" spans="1:17" ht="10.7" customHeight="1" x14ac:dyDescent="0.2">
      <c r="A607" s="122"/>
      <c r="B607" s="131" t="s">
        <v>270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7" customHeight="1" x14ac:dyDescent="0.2">
      <c r="A608" s="122"/>
      <c r="D608" s="135"/>
      <c r="N608" s="124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7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44440</v>
      </c>
      <c r="L611" s="151">
        <v>44447</v>
      </c>
      <c r="M611" s="151">
        <v>44454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7" customHeight="1" x14ac:dyDescent="0.2">
      <c r="A613" s="122"/>
      <c r="B613" s="183"/>
      <c r="C613" s="265" t="s">
        <v>120</v>
      </c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6"/>
      <c r="Q613" s="145"/>
    </row>
    <row r="614" spans="1:20" ht="10.7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13.780852504551412</v>
      </c>
      <c r="I614" s="162">
        <v>22.148589689089381</v>
      </c>
      <c r="J614" s="161">
        <v>48.439147495448587</v>
      </c>
      <c r="K614" s="160">
        <v>0.26254500001669034</v>
      </c>
      <c r="L614" s="160">
        <v>0.15909000003337692</v>
      </c>
      <c r="M614" s="160">
        <v>0.10181500005721977</v>
      </c>
      <c r="N614" s="160">
        <v>0.14900000000000047</v>
      </c>
      <c r="O614" s="160">
        <v>0.23947283831565486</v>
      </c>
      <c r="P614" s="160">
        <v>0.16811250002682188</v>
      </c>
      <c r="Q614" s="146" t="s">
        <v>239</v>
      </c>
      <c r="T614" s="167"/>
    </row>
    <row r="615" spans="1:20" ht="10.7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0</v>
      </c>
      <c r="F615" s="160">
        <v>-0.29999999999999893</v>
      </c>
      <c r="G615" s="246">
        <v>9.3070000000000004</v>
      </c>
      <c r="H615" s="160">
        <v>3.2344384896755201</v>
      </c>
      <c r="I615" s="162">
        <v>34.75275050688213</v>
      </c>
      <c r="J615" s="161">
        <v>6.0725615103244799</v>
      </c>
      <c r="K615" s="160">
        <v>0</v>
      </c>
      <c r="L615" s="160">
        <v>1.7000000000000071E-2</v>
      </c>
      <c r="M615" s="160">
        <v>5.0999999999999879E-2</v>
      </c>
      <c r="N615" s="160">
        <v>1.4357199890613541</v>
      </c>
      <c r="O615" s="160">
        <v>15.426238197715204</v>
      </c>
      <c r="P615" s="160">
        <v>0.37592999726533849</v>
      </c>
      <c r="Q615" s="146">
        <v>14.153436955014662</v>
      </c>
      <c r="T615" s="167"/>
    </row>
    <row r="616" spans="1:20" ht="10.7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1.6619999999999999</v>
      </c>
      <c r="I616" s="162">
        <v>9.0081300813008109</v>
      </c>
      <c r="J616" s="161">
        <v>16.788000000000004</v>
      </c>
      <c r="K616" s="160">
        <v>1.0000000000000009E-2</v>
      </c>
      <c r="L616" s="160">
        <v>2.6000000000000023E-2</v>
      </c>
      <c r="M616" s="160">
        <v>4.0000000000000036E-3</v>
      </c>
      <c r="N616" s="160">
        <v>2.8999999999999915E-2</v>
      </c>
      <c r="O616" s="160">
        <v>0.15718157181571768</v>
      </c>
      <c r="P616" s="160">
        <v>1.7249999999999988E-2</v>
      </c>
      <c r="Q616" s="146" t="s">
        <v>239</v>
      </c>
      <c r="T616" s="167"/>
    </row>
    <row r="617" spans="1:20" ht="10.7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4.7309999999999999</v>
      </c>
      <c r="I617" s="162">
        <v>16.007443748942649</v>
      </c>
      <c r="J617" s="161">
        <v>24.823999999999998</v>
      </c>
      <c r="K617" s="160">
        <v>5.899999999999983E-2</v>
      </c>
      <c r="L617" s="160">
        <v>0.11799999999999999</v>
      </c>
      <c r="M617" s="160">
        <v>9.1999999999999749E-2</v>
      </c>
      <c r="N617" s="160">
        <v>0.31399999999999972</v>
      </c>
      <c r="O617" s="160">
        <v>1.0624259854508533</v>
      </c>
      <c r="P617" s="160">
        <v>0.14574999999999982</v>
      </c>
      <c r="Q617" s="146" t="s">
        <v>239</v>
      </c>
      <c r="T617" s="167"/>
    </row>
    <row r="618" spans="1:20" ht="10.7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61.720061389148199</v>
      </c>
      <c r="I618" s="162">
        <v>42.89660301856965</v>
      </c>
      <c r="J618" s="161">
        <v>82.160938610851801</v>
      </c>
      <c r="K618" s="160">
        <v>1.8865099649429029</v>
      </c>
      <c r="L618" s="160">
        <v>4.8361500072478965</v>
      </c>
      <c r="M618" s="160">
        <v>1.3929999999999931</v>
      </c>
      <c r="N618" s="160">
        <v>4.3522099738121067</v>
      </c>
      <c r="O618" s="160">
        <v>3.0248677544721727</v>
      </c>
      <c r="P618" s="160">
        <v>3.1169674865007249</v>
      </c>
      <c r="Q618" s="146">
        <v>24.359254296582375</v>
      </c>
      <c r="T618" s="167"/>
    </row>
    <row r="619" spans="1:20" ht="10.7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7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0.38400000000000001</v>
      </c>
      <c r="I620" s="162">
        <v>17.165847116674115</v>
      </c>
      <c r="J620" s="161">
        <v>1.8530000000000002</v>
      </c>
      <c r="K620" s="160">
        <v>1.8999999999999972E-2</v>
      </c>
      <c r="L620" s="160">
        <v>2.0000000000000028E-2</v>
      </c>
      <c r="M620" s="160">
        <v>5.0000000000000148E-3</v>
      </c>
      <c r="N620" s="160">
        <v>0</v>
      </c>
      <c r="O620" s="160">
        <v>0</v>
      </c>
      <c r="P620" s="160">
        <v>1.1000000000000003E-2</v>
      </c>
      <c r="Q620" s="146" t="s">
        <v>239</v>
      </c>
      <c r="T620" s="167"/>
    </row>
    <row r="621" spans="1:20" ht="10.7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1.163</v>
      </c>
      <c r="I621" s="162">
        <v>34.582218257508174</v>
      </c>
      <c r="J621" s="161">
        <v>2.2000000000000002</v>
      </c>
      <c r="K621" s="160">
        <v>5.0000000000001155E-3</v>
      </c>
      <c r="L621" s="160">
        <v>0</v>
      </c>
      <c r="M621" s="160">
        <v>0</v>
      </c>
      <c r="N621" s="160">
        <v>0</v>
      </c>
      <c r="O621" s="160">
        <v>0</v>
      </c>
      <c r="P621" s="160">
        <v>1.2500000000000289E-3</v>
      </c>
      <c r="Q621" s="146" t="s">
        <v>239</v>
      </c>
      <c r="T621" s="167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7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0</v>
      </c>
      <c r="L623" s="160">
        <v>5.0000000000000044E-3</v>
      </c>
      <c r="M623" s="160">
        <v>0</v>
      </c>
      <c r="N623" s="160">
        <v>0</v>
      </c>
      <c r="O623" s="160">
        <v>0</v>
      </c>
      <c r="P623" s="160">
        <v>1.2500000000000011E-3</v>
      </c>
      <c r="Q623" s="146" t="s">
        <v>239</v>
      </c>
      <c r="T623" s="167"/>
    </row>
    <row r="624" spans="1:20" ht="10.7" customHeight="1" x14ac:dyDescent="0.2">
      <c r="A624" s="122"/>
      <c r="B624" s="165" t="s">
        <v>90</v>
      </c>
      <c r="C624" s="159">
        <v>266.71300000000002</v>
      </c>
      <c r="D624" s="160">
        <v>272.113</v>
      </c>
      <c r="E624" s="160">
        <v>0</v>
      </c>
      <c r="F624" s="160">
        <v>5.3999999999999773</v>
      </c>
      <c r="G624" s="246">
        <v>272.113</v>
      </c>
      <c r="H624" s="160">
        <v>86.801352383375132</v>
      </c>
      <c r="I624" s="162">
        <v>31.899009743516526</v>
      </c>
      <c r="J624" s="161">
        <v>185.3116476166249</v>
      </c>
      <c r="K624" s="160">
        <v>2.2420549649595936</v>
      </c>
      <c r="L624" s="160">
        <v>5.1812400072812741</v>
      </c>
      <c r="M624" s="160">
        <v>1.6468150000572126</v>
      </c>
      <c r="N624" s="160">
        <v>6.2799299628734611</v>
      </c>
      <c r="O624" s="160">
        <v>2.3078390091151326</v>
      </c>
      <c r="P624" s="166">
        <v>3.8375099837928857</v>
      </c>
      <c r="Q624" s="146">
        <v>46.289554528655096</v>
      </c>
      <c r="T624" s="167"/>
    </row>
    <row r="625" spans="1:20" ht="10.7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7" customHeight="1" x14ac:dyDescent="0.2">
      <c r="A626" s="122"/>
      <c r="B626" s="158" t="s">
        <v>91</v>
      </c>
      <c r="C626" s="159">
        <v>33.976999999999997</v>
      </c>
      <c r="D626" s="160">
        <v>14.976999999999997</v>
      </c>
      <c r="E626" s="160">
        <v>-25</v>
      </c>
      <c r="F626" s="160">
        <v>-19</v>
      </c>
      <c r="G626" s="246">
        <v>14.976999999999997</v>
      </c>
      <c r="H626" s="160">
        <v>2.3767932060463401</v>
      </c>
      <c r="I626" s="162">
        <v>15.869621459880756</v>
      </c>
      <c r="J626" s="161">
        <v>12.600206793953657</v>
      </c>
      <c r="K626" s="160">
        <v>4.3425000011920449E-2</v>
      </c>
      <c r="L626" s="160">
        <v>1.1706000164149959E-2</v>
      </c>
      <c r="M626" s="160">
        <v>1.9530000329020129E-2</v>
      </c>
      <c r="N626" s="160">
        <v>7.9852499961860335E-2</v>
      </c>
      <c r="O626" s="160">
        <v>0.53316752328143391</v>
      </c>
      <c r="P626" s="160">
        <v>3.8628375116737716E-2</v>
      </c>
      <c r="Q626" s="146" t="s">
        <v>239</v>
      </c>
      <c r="T626" s="167"/>
    </row>
    <row r="627" spans="1:20" ht="10.7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0.98781793059408707</v>
      </c>
      <c r="I627" s="162">
        <v>1.8941858688285464</v>
      </c>
      <c r="J627" s="161">
        <v>51.162182069405915</v>
      </c>
      <c r="K627" s="160">
        <v>9.000000000000008E-3</v>
      </c>
      <c r="L627" s="160">
        <v>1.6000000000000014E-2</v>
      </c>
      <c r="M627" s="160">
        <v>2.8131999909878025E-2</v>
      </c>
      <c r="N627" s="160">
        <v>0</v>
      </c>
      <c r="O627" s="160">
        <v>0</v>
      </c>
      <c r="P627" s="160">
        <v>1.3282999977469512E-2</v>
      </c>
      <c r="Q627" s="146" t="s">
        <v>239</v>
      </c>
      <c r="T627" s="167"/>
    </row>
    <row r="628" spans="1:20" ht="10.7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7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8.7199999280273902E-3</v>
      </c>
      <c r="I629" s="162">
        <v>7.6491227438836749</v>
      </c>
      <c r="J629" s="161">
        <v>0.10528000007197261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7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2.1285017041712999</v>
      </c>
      <c r="I630" s="162">
        <v>25.387663456241647</v>
      </c>
      <c r="J630" s="161">
        <v>6.2554982958287004</v>
      </c>
      <c r="K630" s="160">
        <v>1.0899999618529943E-2</v>
      </c>
      <c r="L630" s="160">
        <v>4.0329998955130231E-2</v>
      </c>
      <c r="M630" s="160">
        <v>3.2699998855589829E-2</v>
      </c>
      <c r="N630" s="160">
        <v>9.0161999881269939E-2</v>
      </c>
      <c r="O630" s="160">
        <v>1.0754055329349945</v>
      </c>
      <c r="P630" s="160">
        <v>4.3522999327629985E-2</v>
      </c>
      <c r="Q630" s="146" t="s">
        <v>239</v>
      </c>
      <c r="T630" s="167"/>
    </row>
    <row r="631" spans="1:20" ht="10.7" customHeight="1" x14ac:dyDescent="0.2">
      <c r="A631" s="122"/>
      <c r="B631" s="158" t="s">
        <v>95</v>
      </c>
      <c r="C631" s="159">
        <v>3.44</v>
      </c>
      <c r="D631" s="160">
        <v>2.2400000000000002</v>
      </c>
      <c r="E631" s="160">
        <v>0</v>
      </c>
      <c r="F631" s="160">
        <v>-1.1999999999999997</v>
      </c>
      <c r="G631" s="246">
        <v>2.2400000000000002</v>
      </c>
      <c r="H631" s="160">
        <v>0.138974996596575</v>
      </c>
      <c r="I631" s="162">
        <v>6.2042409194899548</v>
      </c>
      <c r="J631" s="161">
        <v>2.101025003403425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7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7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1.0000000000000005E-2</v>
      </c>
      <c r="L633" s="160">
        <v>5.2999999999999992E-2</v>
      </c>
      <c r="M633" s="160">
        <v>0</v>
      </c>
      <c r="N633" s="160">
        <v>0</v>
      </c>
      <c r="O633" s="160">
        <v>0</v>
      </c>
      <c r="P633" s="160">
        <v>1.575E-2</v>
      </c>
      <c r="Q633" s="146" t="s">
        <v>239</v>
      </c>
      <c r="T633" s="167"/>
    </row>
    <row r="634" spans="1:20" ht="10.7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96.060184902787242</v>
      </c>
      <c r="I634" s="162">
        <v>30.724609674998877</v>
      </c>
      <c r="J634" s="161">
        <v>216.58881509721277</v>
      </c>
      <c r="K634" s="160">
        <v>0.87962998962400274</v>
      </c>
      <c r="L634" s="160">
        <v>8.0062900009155094</v>
      </c>
      <c r="M634" s="160">
        <v>5.0653299980163862</v>
      </c>
      <c r="N634" s="160">
        <v>4.0195000000000025</v>
      </c>
      <c r="O634" s="160">
        <v>1.2856270130401832</v>
      </c>
      <c r="P634" s="160">
        <v>4.4926874971389754</v>
      </c>
      <c r="Q634" s="146">
        <v>46.20918776014144</v>
      </c>
      <c r="T634" s="167"/>
    </row>
    <row r="635" spans="1:20" ht="10.7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66.187034569721689</v>
      </c>
      <c r="I635" s="162">
        <v>46.781901731496816</v>
      </c>
      <c r="J635" s="161">
        <v>75.292965430278301</v>
      </c>
      <c r="K635" s="160">
        <v>2.3435000131727008</v>
      </c>
      <c r="L635" s="160">
        <v>2.7512144379615009</v>
      </c>
      <c r="M635" s="160">
        <v>3.3768199677467905</v>
      </c>
      <c r="N635" s="160">
        <v>1.5543399915695062</v>
      </c>
      <c r="O635" s="160">
        <v>1.0986287754944206</v>
      </c>
      <c r="P635" s="160">
        <v>2.5064686026126246</v>
      </c>
      <c r="Q635" s="146">
        <v>28.039460838167479</v>
      </c>
      <c r="T635" s="167"/>
    </row>
    <row r="636" spans="1:20" ht="10.7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7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7" customHeight="1" x14ac:dyDescent="0.2">
      <c r="A638" s="122"/>
      <c r="B638" s="1" t="s">
        <v>102</v>
      </c>
      <c r="C638" s="159">
        <v>52.713999999999999</v>
      </c>
      <c r="D638" s="160">
        <v>47.213999999999999</v>
      </c>
      <c r="E638" s="160">
        <v>0</v>
      </c>
      <c r="F638" s="160">
        <v>-5.5</v>
      </c>
      <c r="G638" s="246">
        <v>47.213999999999999</v>
      </c>
      <c r="H638" s="160">
        <v>7.9660978795885997</v>
      </c>
      <c r="I638" s="162">
        <v>16.872321513933581</v>
      </c>
      <c r="J638" s="161">
        <v>39.247902120411396</v>
      </c>
      <c r="K638" s="160">
        <v>0.32155000090598929</v>
      </c>
      <c r="L638" s="160">
        <v>0.35861000776290997</v>
      </c>
      <c r="M638" s="160">
        <v>0.25942000138760068</v>
      </c>
      <c r="N638" s="160">
        <v>0.34259789645670935</v>
      </c>
      <c r="O638" s="160">
        <v>0.72562777239104792</v>
      </c>
      <c r="P638" s="160">
        <v>0.32054447662830232</v>
      </c>
      <c r="Q638" s="146" t="s">
        <v>239</v>
      </c>
      <c r="T638" s="167"/>
    </row>
    <row r="639" spans="1:20" ht="10.7" customHeight="1" x14ac:dyDescent="0.2">
      <c r="A639" s="122"/>
      <c r="B639" s="165" t="s">
        <v>104</v>
      </c>
      <c r="C639" s="169">
        <v>1048.547</v>
      </c>
      <c r="D639" s="160">
        <v>992.04700000000003</v>
      </c>
      <c r="E639" s="160">
        <v>-25</v>
      </c>
      <c r="F639" s="160">
        <v>-56.5</v>
      </c>
      <c r="G639" s="246">
        <v>992.04700000000003</v>
      </c>
      <c r="H639" s="160">
        <v>262.82066457362009</v>
      </c>
      <c r="I639" s="162">
        <v>26.492763404719746</v>
      </c>
      <c r="J639" s="161">
        <v>729.22633542637993</v>
      </c>
      <c r="K639" s="160">
        <v>5.8600599682927115</v>
      </c>
      <c r="L639" s="160">
        <v>16.418390453040438</v>
      </c>
      <c r="M639" s="160">
        <v>10.428746966302556</v>
      </c>
      <c r="N639" s="160">
        <v>12.366382350742789</v>
      </c>
      <c r="O639" s="160">
        <v>1.2465520636363792</v>
      </c>
      <c r="P639" s="160">
        <v>11.268394934594623</v>
      </c>
      <c r="Q639" s="146" t="s">
        <v>239</v>
      </c>
      <c r="T639" s="167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7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7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1.07736600521952</v>
      </c>
      <c r="I642" s="162">
        <v>5.6253446387819546</v>
      </c>
      <c r="J642" s="161">
        <v>18.074633994780481</v>
      </c>
      <c r="K642" s="160">
        <v>3.2699999809260305E-3</v>
      </c>
      <c r="L642" s="160">
        <v>5.2592499732969089E-2</v>
      </c>
      <c r="M642" s="160">
        <v>5.4499998092698565E-3</v>
      </c>
      <c r="N642" s="160">
        <v>8.1749999522995331E-4</v>
      </c>
      <c r="O642" s="160">
        <v>4.2684836843669234E-3</v>
      </c>
      <c r="P642" s="160">
        <v>1.5532499879598732E-2</v>
      </c>
      <c r="Q642" s="146" t="s">
        <v>239</v>
      </c>
    </row>
    <row r="643" spans="1:17" ht="10.7" customHeight="1" x14ac:dyDescent="0.2">
      <c r="A643" s="122"/>
      <c r="B643" s="171" t="s">
        <v>107</v>
      </c>
      <c r="C643" s="159">
        <v>69.914000000000001</v>
      </c>
      <c r="D643" s="170">
        <v>85.61399999999999</v>
      </c>
      <c r="E643" s="170">
        <v>0</v>
      </c>
      <c r="F643" s="160">
        <v>15.699999999999989</v>
      </c>
      <c r="G643" s="246">
        <v>85.61399999999999</v>
      </c>
      <c r="H643" s="160">
        <v>7.3967119768261904</v>
      </c>
      <c r="I643" s="162">
        <v>8.6396056449017582</v>
      </c>
      <c r="J643" s="161">
        <v>78.217288023173793</v>
      </c>
      <c r="K643" s="160">
        <v>0.35629850047827016</v>
      </c>
      <c r="L643" s="160">
        <v>0.17120499998331007</v>
      </c>
      <c r="M643" s="160">
        <v>0.19237625199555949</v>
      </c>
      <c r="N643" s="160">
        <v>0.16640450102091009</v>
      </c>
      <c r="O643" s="160">
        <v>0.19436599273589614</v>
      </c>
      <c r="P643" s="160">
        <v>0.22157106336951246</v>
      </c>
      <c r="Q643" s="146" t="s">
        <v>239</v>
      </c>
    </row>
    <row r="644" spans="1:17" ht="10.7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7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7" customHeight="1" x14ac:dyDescent="0.2">
      <c r="A646" s="122"/>
      <c r="B646" s="172" t="s">
        <v>110</v>
      </c>
      <c r="C646" s="251">
        <v>1137.8130000000001</v>
      </c>
      <c r="D646" s="174">
        <v>1096.8130000000001</v>
      </c>
      <c r="E646" s="174">
        <v>-25</v>
      </c>
      <c r="F646" s="177">
        <v>-41.000000000000014</v>
      </c>
      <c r="G646" s="240">
        <v>1096.8130000000001</v>
      </c>
      <c r="H646" s="177">
        <v>271.29474255566578</v>
      </c>
      <c r="I646" s="176">
        <v>24.734821939169734</v>
      </c>
      <c r="J646" s="185">
        <v>825.51825744433427</v>
      </c>
      <c r="K646" s="177">
        <v>6.219628468751953</v>
      </c>
      <c r="L646" s="177">
        <v>16.6421879527567</v>
      </c>
      <c r="M646" s="177">
        <v>10.626573218107364</v>
      </c>
      <c r="N646" s="177">
        <v>12.533604351758855</v>
      </c>
      <c r="O646" s="177">
        <v>1.1427293760886181</v>
      </c>
      <c r="P646" s="186">
        <v>11.505498497843718</v>
      </c>
      <c r="Q646" s="153" t="s">
        <v>239</v>
      </c>
    </row>
    <row r="647" spans="1:17" ht="10.7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7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7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44440</v>
      </c>
      <c r="L651" s="151">
        <v>44447</v>
      </c>
      <c r="M651" s="151">
        <v>44454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7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7" customHeight="1" x14ac:dyDescent="0.2">
      <c r="A653" s="122"/>
      <c r="B653" s="183"/>
      <c r="C653" s="258" t="s">
        <v>114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45"/>
    </row>
    <row r="654" spans="1:17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7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7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7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7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7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7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7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7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7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7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7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7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7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7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7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7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7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7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7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7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7" customHeight="1" x14ac:dyDescent="0.2">
      <c r="A687" s="122"/>
      <c r="B687" s="187" t="s">
        <v>271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7" customHeight="1" x14ac:dyDescent="0.2">
      <c r="A688" s="122"/>
      <c r="B688" s="123" t="s">
        <v>112</v>
      </c>
      <c r="C688" s="123"/>
      <c r="J688" s="188"/>
    </row>
    <row r="692" spans="1:17" ht="10.7" customHeight="1" x14ac:dyDescent="0.2">
      <c r="A692" s="122"/>
      <c r="B692" s="123" t="s">
        <v>237</v>
      </c>
      <c r="C692" s="123"/>
      <c r="P692" s="128"/>
    </row>
    <row r="693" spans="1:17" ht="10.7" customHeight="1" x14ac:dyDescent="0.2">
      <c r="A693" s="122"/>
      <c r="B693" s="131" t="s">
        <v>270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7" customHeight="1" x14ac:dyDescent="0.2">
      <c r="A694" s="122"/>
      <c r="D694" s="135"/>
      <c r="N694" s="124"/>
    </row>
    <row r="695" spans="1:17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7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44440</v>
      </c>
      <c r="L697" s="151">
        <v>44447</v>
      </c>
      <c r="M697" s="151">
        <v>44454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7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7" customHeight="1" x14ac:dyDescent="0.2">
      <c r="A699" s="122"/>
      <c r="B699" s="183"/>
      <c r="C699" s="258" t="s">
        <v>150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45"/>
    </row>
    <row r="700" spans="1:17" ht="10.7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7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7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7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7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7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7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7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7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7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7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7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7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7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7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7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7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7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7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7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7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7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7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7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7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7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7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7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7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7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7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7" customHeight="1" x14ac:dyDescent="0.2">
      <c r="A733" s="122"/>
      <c r="B733" s="187" t="s">
        <v>271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7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7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7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7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7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7" customHeight="1" x14ac:dyDescent="0.2">
      <c r="A739" s="122"/>
      <c r="B739" s="131" t="s">
        <v>270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7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7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44440</v>
      </c>
      <c r="L743" s="151">
        <v>44447</v>
      </c>
      <c r="M743" s="151">
        <v>44454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7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7" customHeight="1" x14ac:dyDescent="0.2">
      <c r="A745" s="122"/>
      <c r="B745" s="183"/>
      <c r="C745" s="258" t="s">
        <v>121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45"/>
    </row>
    <row r="746" spans="1:17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11.124000000000001</v>
      </c>
      <c r="I746" s="162" t="s">
        <v>117</v>
      </c>
      <c r="J746" s="161">
        <v>-11.124000000000001</v>
      </c>
      <c r="K746" s="160">
        <v>0</v>
      </c>
      <c r="L746" s="160">
        <v>0</v>
      </c>
      <c r="M746" s="160">
        <v>0</v>
      </c>
      <c r="N746" s="160">
        <v>0.45800000000000018</v>
      </c>
      <c r="O746" s="160" t="s">
        <v>42</v>
      </c>
      <c r="P746" s="160">
        <v>0.11450000000000005</v>
      </c>
      <c r="Q746" s="146">
        <v>0</v>
      </c>
    </row>
    <row r="747" spans="1:17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0.23100000000000009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5.7750000000000024E-2</v>
      </c>
      <c r="Q747" s="146">
        <v>0</v>
      </c>
    </row>
    <row r="748" spans="1:17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0.13200000000000056</v>
      </c>
      <c r="M749" s="160">
        <v>0</v>
      </c>
      <c r="N749" s="160">
        <v>0</v>
      </c>
      <c r="O749" s="160" t="s">
        <v>42</v>
      </c>
      <c r="P749" s="160">
        <v>3.300000000000014E-2</v>
      </c>
      <c r="Q749" s="146">
        <v>0</v>
      </c>
    </row>
    <row r="750" spans="1:17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0.47399999999999998</v>
      </c>
      <c r="I752" s="162" t="s">
        <v>117</v>
      </c>
      <c r="J752" s="161">
        <v>-0.47399999999999998</v>
      </c>
      <c r="K752" s="160">
        <v>0</v>
      </c>
      <c r="L752" s="160">
        <v>0</v>
      </c>
      <c r="M752" s="160">
        <v>0</v>
      </c>
      <c r="N752" s="160">
        <v>0.11499999999999999</v>
      </c>
      <c r="O752" s="160" t="s">
        <v>42</v>
      </c>
      <c r="P752" s="160">
        <v>2.8749999999999998E-2</v>
      </c>
      <c r="Q752" s="146">
        <v>0</v>
      </c>
    </row>
    <row r="753" spans="1:17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19.46</v>
      </c>
      <c r="I756" s="162" t="s">
        <v>117</v>
      </c>
      <c r="J756" s="161">
        <v>-19.46</v>
      </c>
      <c r="K756" s="160">
        <v>0.23100000000000009</v>
      </c>
      <c r="L756" s="160">
        <v>0.13200000000000056</v>
      </c>
      <c r="M756" s="160">
        <v>0</v>
      </c>
      <c r="N756" s="160">
        <v>0.57300000000000018</v>
      </c>
      <c r="O756" s="160" t="s">
        <v>42</v>
      </c>
      <c r="P756" s="166">
        <v>0.23400000000000021</v>
      </c>
      <c r="Q756" s="146">
        <v>0</v>
      </c>
    </row>
    <row r="757" spans="1:17" ht="10.7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7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7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7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7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7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7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7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7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7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7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7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7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19.751000000000001</v>
      </c>
      <c r="I771" s="162" t="s">
        <v>117</v>
      </c>
      <c r="J771" s="161">
        <v>-19.751000000000001</v>
      </c>
      <c r="K771" s="160">
        <v>0.23100000000000165</v>
      </c>
      <c r="L771" s="160">
        <v>0.1319999999999979</v>
      </c>
      <c r="M771" s="160">
        <v>0</v>
      </c>
      <c r="N771" s="160">
        <v>0.5730000000000004</v>
      </c>
      <c r="O771" s="160" t="s">
        <v>42</v>
      </c>
      <c r="P771" s="160">
        <v>0.23399999999999999</v>
      </c>
      <c r="Q771" s="146">
        <v>0</v>
      </c>
    </row>
    <row r="772" spans="1:17" ht="10.7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7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7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7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7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7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7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19.751000000000001</v>
      </c>
      <c r="I778" s="176">
        <v>40.308163265306128</v>
      </c>
      <c r="J778" s="185">
        <v>29.248999999999999</v>
      </c>
      <c r="K778" s="177">
        <v>0.23100000000000165</v>
      </c>
      <c r="L778" s="177">
        <v>0.1319999999999979</v>
      </c>
      <c r="M778" s="177">
        <v>0</v>
      </c>
      <c r="N778" s="177">
        <v>0.5730000000000004</v>
      </c>
      <c r="O778" s="177">
        <v>1.1693877551020417</v>
      </c>
      <c r="P778" s="177">
        <v>0.23399999999999999</v>
      </c>
      <c r="Q778" s="153" t="s">
        <v>239</v>
      </c>
    </row>
    <row r="779" spans="1:17" ht="10.7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7" customHeight="1" x14ac:dyDescent="0.2">
      <c r="A780" s="122"/>
      <c r="D780" s="135"/>
      <c r="N780" s="124"/>
    </row>
    <row r="781" spans="1:17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7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44440</v>
      </c>
      <c r="L783" s="151">
        <v>44447</v>
      </c>
      <c r="M783" s="151">
        <v>44454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7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7" customHeight="1" x14ac:dyDescent="0.2">
      <c r="A785" s="122"/>
      <c r="B785" s="183"/>
      <c r="C785" s="258" t="s">
        <v>122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45"/>
    </row>
    <row r="786" spans="1:17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312.096</v>
      </c>
      <c r="I786" s="162" t="s">
        <v>117</v>
      </c>
      <c r="J786" s="161">
        <v>-312.096</v>
      </c>
      <c r="K786" s="160">
        <v>9.688000000000045</v>
      </c>
      <c r="L786" s="160">
        <v>20.365999999999985</v>
      </c>
      <c r="M786" s="160">
        <v>7.3159999999999741</v>
      </c>
      <c r="N786" s="160">
        <v>9.2230000000000132</v>
      </c>
      <c r="O786" s="160" t="s">
        <v>42</v>
      </c>
      <c r="P786" s="160">
        <v>11.648250000000004</v>
      </c>
      <c r="Q786" s="146">
        <v>0</v>
      </c>
    </row>
    <row r="787" spans="1:17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33.544729999542234</v>
      </c>
      <c r="I787" s="162" t="s">
        <v>117</v>
      </c>
      <c r="J787" s="161">
        <v>-33.544729999542234</v>
      </c>
      <c r="K787" s="160">
        <v>0</v>
      </c>
      <c r="L787" s="160">
        <v>3.3689999999999998</v>
      </c>
      <c r="M787" s="160">
        <v>0</v>
      </c>
      <c r="N787" s="160">
        <v>5.5599999999999987</v>
      </c>
      <c r="O787" s="160" t="s">
        <v>42</v>
      </c>
      <c r="P787" s="160">
        <v>2.2322499999999996</v>
      </c>
      <c r="Q787" s="146">
        <v>0</v>
      </c>
    </row>
    <row r="788" spans="1:17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17.297000000000001</v>
      </c>
      <c r="I788" s="162" t="s">
        <v>117</v>
      </c>
      <c r="J788" s="161">
        <v>-17.297000000000001</v>
      </c>
      <c r="K788" s="160">
        <v>1.2170000000000005</v>
      </c>
      <c r="L788" s="160">
        <v>0</v>
      </c>
      <c r="M788" s="160">
        <v>0</v>
      </c>
      <c r="N788" s="160">
        <v>5.2439999999999998</v>
      </c>
      <c r="O788" s="160" t="s">
        <v>42</v>
      </c>
      <c r="P788" s="160">
        <v>1.6152500000000001</v>
      </c>
      <c r="Q788" s="146">
        <v>0</v>
      </c>
    </row>
    <row r="789" spans="1:17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2.0299999999999976</v>
      </c>
      <c r="L789" s="160">
        <v>0.25700000000000145</v>
      </c>
      <c r="M789" s="160">
        <v>0.33999999999999986</v>
      </c>
      <c r="N789" s="160">
        <v>0</v>
      </c>
      <c r="O789" s="160" t="s">
        <v>42</v>
      </c>
      <c r="P789" s="160">
        <v>0.65674999999999972</v>
      </c>
      <c r="Q789" s="146">
        <v>0</v>
      </c>
    </row>
    <row r="790" spans="1:17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27.957000000000001</v>
      </c>
      <c r="I792" s="162" t="s">
        <v>117</v>
      </c>
      <c r="J792" s="161">
        <v>-27.957000000000001</v>
      </c>
      <c r="K792" s="160">
        <v>1.8269999999999982</v>
      </c>
      <c r="L792" s="160">
        <v>1.2970000000000006</v>
      </c>
      <c r="M792" s="160">
        <v>0.77700000000000102</v>
      </c>
      <c r="N792" s="160">
        <v>0</v>
      </c>
      <c r="O792" s="160" t="s">
        <v>42</v>
      </c>
      <c r="P792" s="160">
        <v>0.97524999999999995</v>
      </c>
      <c r="Q792" s="146">
        <v>0</v>
      </c>
    </row>
    <row r="793" spans="1:17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419.39972999954233</v>
      </c>
      <c r="I796" s="162" t="s">
        <v>117</v>
      </c>
      <c r="J796" s="161">
        <v>-419.39972999954233</v>
      </c>
      <c r="K796" s="160">
        <v>14.762000000000041</v>
      </c>
      <c r="L796" s="160">
        <v>25.288999999999987</v>
      </c>
      <c r="M796" s="160">
        <v>8.432999999999975</v>
      </c>
      <c r="N796" s="160">
        <v>20.027000000000012</v>
      </c>
      <c r="O796" s="160" t="s">
        <v>42</v>
      </c>
      <c r="P796" s="166">
        <v>17.127750000000002</v>
      </c>
      <c r="Q796" s="146">
        <v>0</v>
      </c>
    </row>
    <row r="797" spans="1:17" ht="10.7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86.055867953555691</v>
      </c>
      <c r="I799" s="162" t="s">
        <v>117</v>
      </c>
      <c r="J799" s="161">
        <v>-86.055867953555691</v>
      </c>
      <c r="K799" s="160">
        <v>8.0999999999995964E-2</v>
      </c>
      <c r="L799" s="160">
        <v>10.764000030517508</v>
      </c>
      <c r="M799" s="160">
        <v>0</v>
      </c>
      <c r="N799" s="160">
        <v>14.155829910278385</v>
      </c>
      <c r="O799" s="160" t="s">
        <v>42</v>
      </c>
      <c r="P799" s="160">
        <v>6.2502074851989722</v>
      </c>
      <c r="Q799" s="146">
        <v>0</v>
      </c>
    </row>
    <row r="800" spans="1:17" ht="10.7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7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7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10.2652589744404</v>
      </c>
      <c r="I802" s="162" t="s">
        <v>117</v>
      </c>
      <c r="J802" s="161">
        <v>-10.2652589744404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7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1.1114999994640051E-2</v>
      </c>
      <c r="M803" s="160">
        <v>7.312499999999833E-3</v>
      </c>
      <c r="N803" s="160">
        <v>0</v>
      </c>
      <c r="O803" s="160" t="s">
        <v>42</v>
      </c>
      <c r="P803" s="160">
        <v>4.6068749986599711E-3</v>
      </c>
      <c r="Q803" s="146">
        <v>0</v>
      </c>
    </row>
    <row r="804" spans="1:17" ht="10.7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32.846682588878103</v>
      </c>
      <c r="I804" s="162" t="s">
        <v>117</v>
      </c>
      <c r="J804" s="161">
        <v>-32.846682588878103</v>
      </c>
      <c r="K804" s="160">
        <v>0</v>
      </c>
      <c r="L804" s="160">
        <v>9.6458002625257002</v>
      </c>
      <c r="M804" s="160">
        <v>0</v>
      </c>
      <c r="N804" s="160">
        <v>6.8471324005127023</v>
      </c>
      <c r="O804" s="160" t="s">
        <v>42</v>
      </c>
      <c r="P804" s="160">
        <v>4.1232331657596006</v>
      </c>
      <c r="Q804" s="146">
        <v>0</v>
      </c>
    </row>
    <row r="805" spans="1:17" ht="10.7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7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7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7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7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7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558.85569203921887</v>
      </c>
      <c r="I811" s="162" t="s">
        <v>117</v>
      </c>
      <c r="J811" s="161">
        <v>-558.85569203921887</v>
      </c>
      <c r="K811" s="160">
        <v>14.843000000000075</v>
      </c>
      <c r="L811" s="160">
        <v>45.709915293037852</v>
      </c>
      <c r="M811" s="160">
        <v>8.4403124999998909</v>
      </c>
      <c r="N811" s="160">
        <v>41.029962310791234</v>
      </c>
      <c r="O811" s="160" t="s">
        <v>42</v>
      </c>
      <c r="P811" s="160">
        <v>27.505797525957263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7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7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7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-1.8369000256061599E-2</v>
      </c>
      <c r="N815" s="160">
        <v>0</v>
      </c>
      <c r="O815" s="160" t="s">
        <v>42</v>
      </c>
      <c r="P815" s="160">
        <v>-4.5922500640153997E-3</v>
      </c>
      <c r="Q815" s="146">
        <v>0</v>
      </c>
    </row>
    <row r="816" spans="1:17" ht="10.7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7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7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558.85803203913304</v>
      </c>
      <c r="I818" s="176">
        <v>62.652245744297424</v>
      </c>
      <c r="J818" s="185">
        <v>333.14196796086696</v>
      </c>
      <c r="K818" s="177">
        <v>14.843000000000075</v>
      </c>
      <c r="L818" s="177">
        <v>45.709915293037852</v>
      </c>
      <c r="M818" s="177">
        <v>8.4219434997438611</v>
      </c>
      <c r="N818" s="177">
        <v>41.02996231079112</v>
      </c>
      <c r="O818" s="177">
        <v>4.5997715595057311</v>
      </c>
      <c r="P818" s="186">
        <v>27.501205275893227</v>
      </c>
      <c r="Q818" s="153">
        <v>10.113722457571331</v>
      </c>
    </row>
    <row r="819" spans="1:17" ht="10.7" customHeight="1" x14ac:dyDescent="0.2">
      <c r="A819" s="122"/>
      <c r="B819" s="187" t="s">
        <v>271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7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7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7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7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7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7" customHeight="1" x14ac:dyDescent="0.2">
      <c r="A825" s="122"/>
      <c r="B825" s="131" t="s">
        <v>270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7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7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44440</v>
      </c>
      <c r="L829" s="151">
        <v>44447</v>
      </c>
      <c r="M829" s="151">
        <v>44454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7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7" customHeight="1" x14ac:dyDescent="0.2">
      <c r="A831" s="122"/>
      <c r="B831" s="183"/>
      <c r="C831" s="269" t="s">
        <v>137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45"/>
    </row>
    <row r="832" spans="1:17" ht="10.7" customHeight="1" x14ac:dyDescent="0.2">
      <c r="A832" s="184"/>
      <c r="B832" s="158" t="s">
        <v>80</v>
      </c>
      <c r="C832" s="159">
        <v>2485.3000000000002</v>
      </c>
      <c r="D832" s="197">
        <v>3323.8</v>
      </c>
      <c r="E832" s="160">
        <v>7.3000000000001819</v>
      </c>
      <c r="F832" s="160">
        <v>838.5</v>
      </c>
      <c r="G832" s="246">
        <v>3323.8</v>
      </c>
      <c r="H832" s="160">
        <v>1598.0340000000001</v>
      </c>
      <c r="I832" s="162">
        <v>48.078524580299664</v>
      </c>
      <c r="J832" s="161">
        <v>1725.7660000000001</v>
      </c>
      <c r="K832" s="160">
        <v>0</v>
      </c>
      <c r="L832" s="160">
        <v>0</v>
      </c>
      <c r="M832" s="160">
        <v>0</v>
      </c>
      <c r="N832" s="160">
        <v>23.800000000000182</v>
      </c>
      <c r="O832" s="160">
        <v>0.71604789698538363</v>
      </c>
      <c r="P832" s="160">
        <v>5.9500000000000455</v>
      </c>
      <c r="Q832" s="146" t="s">
        <v>239</v>
      </c>
    </row>
    <row r="833" spans="1:17" ht="10.7" customHeight="1" x14ac:dyDescent="0.2">
      <c r="A833" s="122"/>
      <c r="B833" s="158" t="s">
        <v>81</v>
      </c>
      <c r="C833" s="159">
        <v>738.24900000000002</v>
      </c>
      <c r="D833" s="197">
        <v>968.44900000000007</v>
      </c>
      <c r="E833" s="160">
        <v>0</v>
      </c>
      <c r="F833" s="160">
        <v>230.20000000000005</v>
      </c>
      <c r="G833" s="246">
        <v>968.44900000000007</v>
      </c>
      <c r="H833" s="160">
        <v>385.089</v>
      </c>
      <c r="I833" s="162">
        <v>39.76347747790539</v>
      </c>
      <c r="J833" s="161">
        <v>583.36000000000013</v>
      </c>
      <c r="K833" s="160">
        <v>12.733000000000004</v>
      </c>
      <c r="L833" s="160">
        <v>13.597000000000037</v>
      </c>
      <c r="M833" s="160">
        <v>0</v>
      </c>
      <c r="N833" s="160">
        <v>21.906999999999982</v>
      </c>
      <c r="O833" s="160">
        <v>2.2620705891585389</v>
      </c>
      <c r="P833" s="160">
        <v>12.059250000000006</v>
      </c>
      <c r="Q833" s="146">
        <v>46.374484317018045</v>
      </c>
    </row>
    <row r="834" spans="1:17" ht="10.7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8.5249999999999915</v>
      </c>
      <c r="L834" s="160">
        <v>0</v>
      </c>
      <c r="M834" s="160">
        <v>0</v>
      </c>
      <c r="N834" s="160">
        <v>0</v>
      </c>
      <c r="O834" s="160">
        <v>0</v>
      </c>
      <c r="P834" s="160">
        <v>2.1312499999999979</v>
      </c>
      <c r="Q834" s="146">
        <v>46.089618768328457</v>
      </c>
    </row>
    <row r="835" spans="1:17" ht="10.7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0.37400000000002365</v>
      </c>
      <c r="L835" s="160">
        <v>26.64100000000002</v>
      </c>
      <c r="M835" s="160">
        <v>0</v>
      </c>
      <c r="N835" s="160">
        <v>0</v>
      </c>
      <c r="O835" s="160">
        <v>0</v>
      </c>
      <c r="P835" s="160">
        <v>6.7537500000000108</v>
      </c>
      <c r="Q835" s="146" t="s">
        <v>239</v>
      </c>
    </row>
    <row r="836" spans="1:17" ht="10.7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7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7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-7.3000000000000682</v>
      </c>
      <c r="F838" s="160">
        <v>402.7</v>
      </c>
      <c r="G838" s="246">
        <v>835.23699999999997</v>
      </c>
      <c r="H838" s="160">
        <v>642.70100000000002</v>
      </c>
      <c r="I838" s="162">
        <v>76.948339213899771</v>
      </c>
      <c r="J838" s="161">
        <v>192.53599999999994</v>
      </c>
      <c r="K838" s="160">
        <v>0</v>
      </c>
      <c r="L838" s="160">
        <v>0</v>
      </c>
      <c r="M838" s="160">
        <v>0</v>
      </c>
      <c r="N838" s="160">
        <v>17.927000000000021</v>
      </c>
      <c r="O838" s="160">
        <v>2.1463369079674419</v>
      </c>
      <c r="P838" s="160">
        <v>4.4817500000000052</v>
      </c>
      <c r="Q838" s="146">
        <v>40.960004462542472</v>
      </c>
    </row>
    <row r="839" spans="1:17" ht="10.7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7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7" customHeight="1" x14ac:dyDescent="0.2">
      <c r="A842" s="122"/>
      <c r="B842" s="165" t="s">
        <v>90</v>
      </c>
      <c r="C842" s="159">
        <v>5676.4520000000011</v>
      </c>
      <c r="D842" s="197">
        <v>6522.152000000001</v>
      </c>
      <c r="E842" s="160">
        <v>1.1368683772161603E-13</v>
      </c>
      <c r="F842" s="160">
        <v>845.69999999999982</v>
      </c>
      <c r="G842" s="246">
        <v>6522.152000000001</v>
      </c>
      <c r="H842" s="160">
        <v>3025.9250000000002</v>
      </c>
      <c r="I842" s="162">
        <v>46.394579580482016</v>
      </c>
      <c r="J842" s="161">
        <v>3496.2269999999999</v>
      </c>
      <c r="K842" s="160">
        <v>21.632000000000019</v>
      </c>
      <c r="L842" s="160">
        <v>40.238000000000056</v>
      </c>
      <c r="M842" s="160">
        <v>0</v>
      </c>
      <c r="N842" s="160">
        <v>63.634000000000185</v>
      </c>
      <c r="O842" s="160">
        <v>0.97565956757831118</v>
      </c>
      <c r="P842" s="166">
        <v>31.376000000000065</v>
      </c>
      <c r="Q842" s="146" t="s">
        <v>239</v>
      </c>
    </row>
    <row r="843" spans="1:17" ht="10.7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7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7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-35.000000000000028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7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7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7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7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7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7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7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7" customHeight="1" x14ac:dyDescent="0.2">
      <c r="A853" s="122"/>
      <c r="B853" s="158" t="s">
        <v>99</v>
      </c>
      <c r="C853" s="159">
        <v>5.2869999999999999</v>
      </c>
      <c r="D853" s="197">
        <v>40.286999999999999</v>
      </c>
      <c r="E853" s="160">
        <v>35</v>
      </c>
      <c r="F853" s="160">
        <v>35</v>
      </c>
      <c r="G853" s="246">
        <v>40.286999999999999</v>
      </c>
      <c r="H853" s="160">
        <v>0</v>
      </c>
      <c r="I853" s="162">
        <v>0</v>
      </c>
      <c r="J853" s="161">
        <v>40.286999999999999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7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7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7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7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8.5265128291212022E-14</v>
      </c>
      <c r="F857" s="160">
        <v>0</v>
      </c>
      <c r="G857" s="246">
        <v>7819.9360000000006</v>
      </c>
      <c r="H857" s="160">
        <v>3294.7000000000003</v>
      </c>
      <c r="I857" s="162">
        <v>42.132058369787167</v>
      </c>
      <c r="J857" s="161">
        <v>4525.2360000000008</v>
      </c>
      <c r="K857" s="160">
        <v>21.632000000000062</v>
      </c>
      <c r="L857" s="160">
        <v>40.237999999999829</v>
      </c>
      <c r="M857" s="160">
        <v>0</v>
      </c>
      <c r="N857" s="160">
        <v>63.634000000000469</v>
      </c>
      <c r="O857" s="160">
        <v>0.81374067511550563</v>
      </c>
      <c r="P857" s="160">
        <v>31.37600000000009</v>
      </c>
      <c r="Q857" s="146" t="s">
        <v>239</v>
      </c>
    </row>
    <row r="858" spans="1:17" ht="10.7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7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7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7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7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7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7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8.5265128291212022E-14</v>
      </c>
      <c r="F864" s="177">
        <v>0</v>
      </c>
      <c r="G864" s="240">
        <v>7876.6700000000019</v>
      </c>
      <c r="H864" s="177">
        <v>3294.7000000000003</v>
      </c>
      <c r="I864" s="176">
        <v>41.828590000596691</v>
      </c>
      <c r="J864" s="185">
        <v>4581.9700000000012</v>
      </c>
      <c r="K864" s="177">
        <v>21.632000000000062</v>
      </c>
      <c r="L864" s="177">
        <v>40.237999999999829</v>
      </c>
      <c r="M864" s="177">
        <v>0</v>
      </c>
      <c r="N864" s="177">
        <v>63.634000000000469</v>
      </c>
      <c r="O864" s="177">
        <v>0.80787947190882003</v>
      </c>
      <c r="P864" s="177">
        <v>31.37600000000009</v>
      </c>
      <c r="Q864" s="153" t="s">
        <v>239</v>
      </c>
    </row>
    <row r="865" spans="1:17" ht="10.7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7" customHeight="1" x14ac:dyDescent="0.2">
      <c r="A866" s="122"/>
      <c r="D866" s="135"/>
      <c r="N866" s="124"/>
    </row>
    <row r="867" spans="1:17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7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44440</v>
      </c>
      <c r="L869" s="151">
        <v>44447</v>
      </c>
      <c r="M869" s="151">
        <v>44454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7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7" customHeight="1" x14ac:dyDescent="0.2">
      <c r="A871" s="122"/>
      <c r="B871" s="183"/>
      <c r="C871" s="270" t="s">
        <v>138</v>
      </c>
      <c r="D871" s="270"/>
      <c r="E871" s="270"/>
      <c r="F871" s="270"/>
      <c r="G871" s="270"/>
      <c r="H871" s="270"/>
      <c r="I871" s="270"/>
      <c r="J871" s="270"/>
      <c r="K871" s="270"/>
      <c r="L871" s="270"/>
      <c r="M871" s="270"/>
      <c r="N871" s="270"/>
      <c r="O871" s="270"/>
      <c r="P871" s="271"/>
      <c r="Q871" s="145"/>
    </row>
    <row r="872" spans="1:17" ht="10.7" customHeight="1" x14ac:dyDescent="0.2">
      <c r="A872" s="238"/>
      <c r="B872" s="158" t="s">
        <v>80</v>
      </c>
      <c r="C872" s="159">
        <v>1878.3869999999999</v>
      </c>
      <c r="D872" s="197">
        <v>2215.087</v>
      </c>
      <c r="E872" s="160">
        <v>14.800000000000182</v>
      </c>
      <c r="F872" s="160">
        <v>336.70000000000005</v>
      </c>
      <c r="G872" s="246">
        <v>2215.087</v>
      </c>
      <c r="H872" s="160">
        <v>1540.9860000000001</v>
      </c>
      <c r="I872" s="162">
        <v>69.567741583061974</v>
      </c>
      <c r="J872" s="161">
        <v>674.10099999999989</v>
      </c>
      <c r="K872" s="160">
        <v>21.75</v>
      </c>
      <c r="L872" s="160">
        <v>63.448000000000093</v>
      </c>
      <c r="M872" s="160">
        <v>46.722000000000037</v>
      </c>
      <c r="N872" s="160">
        <v>21.79299999999995</v>
      </c>
      <c r="O872" s="160">
        <v>0.98384397542850244</v>
      </c>
      <c r="P872" s="160">
        <v>38.42825000000002</v>
      </c>
      <c r="Q872" s="146">
        <v>15.541808435200654</v>
      </c>
    </row>
    <row r="873" spans="1:17" ht="10.7" customHeight="1" x14ac:dyDescent="0.2">
      <c r="A873" s="122"/>
      <c r="B873" s="158" t="s">
        <v>81</v>
      </c>
      <c r="C873" s="159">
        <v>262.37900000000002</v>
      </c>
      <c r="D873" s="197">
        <v>270.279</v>
      </c>
      <c r="E873" s="160">
        <v>0</v>
      </c>
      <c r="F873" s="160">
        <v>7.8999999999999773</v>
      </c>
      <c r="G873" s="246">
        <v>270.279</v>
      </c>
      <c r="H873" s="160">
        <v>261.83100000000002</v>
      </c>
      <c r="I873" s="162">
        <v>96.874340958787045</v>
      </c>
      <c r="J873" s="161">
        <v>8.4479999999999791</v>
      </c>
      <c r="K873" s="160">
        <v>2.3930000000000007</v>
      </c>
      <c r="L873" s="160">
        <v>0.95099999999999341</v>
      </c>
      <c r="M873" s="160">
        <v>0</v>
      </c>
      <c r="N873" s="160">
        <v>0</v>
      </c>
      <c r="O873" s="160">
        <v>0</v>
      </c>
      <c r="P873" s="160">
        <v>0.83599999999999852</v>
      </c>
      <c r="Q873" s="146">
        <v>8.1052631578947292</v>
      </c>
    </row>
    <row r="874" spans="1:17" ht="10.7" customHeight="1" x14ac:dyDescent="0.2">
      <c r="A874" s="122"/>
      <c r="B874" s="158" t="s">
        <v>82</v>
      </c>
      <c r="C874" s="159">
        <v>235.49</v>
      </c>
      <c r="D874" s="197">
        <v>93.390000000000015</v>
      </c>
      <c r="E874" s="160">
        <v>-14</v>
      </c>
      <c r="F874" s="160">
        <v>-142.1</v>
      </c>
      <c r="G874" s="246">
        <v>93.390000000000015</v>
      </c>
      <c r="H874" s="160">
        <v>25.750999999999998</v>
      </c>
      <c r="I874" s="162">
        <v>27.573616018845694</v>
      </c>
      <c r="J874" s="161">
        <v>67.63900000000001</v>
      </c>
      <c r="K874" s="160">
        <v>3.3149999999999995</v>
      </c>
      <c r="L874" s="160">
        <v>0</v>
      </c>
      <c r="M874" s="160">
        <v>0</v>
      </c>
      <c r="N874" s="160">
        <v>1.7430000000000003</v>
      </c>
      <c r="O874" s="160">
        <v>1.8663668486990044</v>
      </c>
      <c r="P874" s="160">
        <v>1.2645</v>
      </c>
      <c r="Q874" s="146" t="s">
        <v>239</v>
      </c>
    </row>
    <row r="875" spans="1:17" ht="10.7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-30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8.5480000000000018</v>
      </c>
      <c r="L875" s="160">
        <v>3.1820000000000022</v>
      </c>
      <c r="M875" s="160">
        <v>2.9660000000000011</v>
      </c>
      <c r="N875" s="160">
        <v>0</v>
      </c>
      <c r="O875" s="160">
        <v>0</v>
      </c>
      <c r="P875" s="160">
        <v>3.6740000000000013</v>
      </c>
      <c r="Q875" s="146" t="s">
        <v>239</v>
      </c>
    </row>
    <row r="876" spans="1:17" ht="10.7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7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13.5</v>
      </c>
      <c r="F877" s="160">
        <v>7.2000000000000028</v>
      </c>
      <c r="G877" s="246">
        <v>62.981999999999999</v>
      </c>
      <c r="H877" s="160">
        <v>2.4409999999999998</v>
      </c>
      <c r="I877" s="162">
        <v>3.875710520466165</v>
      </c>
      <c r="J877" s="161">
        <v>60.540999999999997</v>
      </c>
      <c r="K877" s="160">
        <v>0</v>
      </c>
      <c r="L877" s="160">
        <v>0</v>
      </c>
      <c r="M877" s="160">
        <v>1.7999999999999794E-2</v>
      </c>
      <c r="N877" s="160">
        <v>0</v>
      </c>
      <c r="O877" s="160">
        <v>0</v>
      </c>
      <c r="P877" s="160">
        <v>4.4999999999999485E-3</v>
      </c>
      <c r="Q877" s="146" t="s">
        <v>239</v>
      </c>
    </row>
    <row r="878" spans="1:17" ht="10.7" customHeight="1" x14ac:dyDescent="0.2">
      <c r="A878" s="122"/>
      <c r="B878" s="158" t="s">
        <v>86</v>
      </c>
      <c r="C878" s="159">
        <v>186.55600000000001</v>
      </c>
      <c r="D878" s="160">
        <v>310.15600000000001</v>
      </c>
      <c r="E878" s="160">
        <v>29.199999999999989</v>
      </c>
      <c r="F878" s="160">
        <v>123.6</v>
      </c>
      <c r="G878" s="246">
        <v>310.15600000000001</v>
      </c>
      <c r="H878" s="160">
        <v>246.38800000000001</v>
      </c>
      <c r="I878" s="162">
        <v>79.440023729993939</v>
      </c>
      <c r="J878" s="161">
        <v>63.768000000000001</v>
      </c>
      <c r="K878" s="160">
        <v>4.8509999999999991</v>
      </c>
      <c r="L878" s="160">
        <v>5.2880000000000109</v>
      </c>
      <c r="M878" s="160">
        <v>0</v>
      </c>
      <c r="N878" s="160">
        <v>0</v>
      </c>
      <c r="O878" s="160">
        <v>0</v>
      </c>
      <c r="P878" s="160">
        <v>2.5347500000000025</v>
      </c>
      <c r="Q878" s="146">
        <v>23.157510602623507</v>
      </c>
    </row>
    <row r="879" spans="1:17" ht="10.7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4.4990000000000006</v>
      </c>
      <c r="I879" s="162">
        <v>9.2004089979550105</v>
      </c>
      <c r="J879" s="161">
        <v>44.400999999999996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7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7" customHeight="1" x14ac:dyDescent="0.2">
      <c r="A882" s="122"/>
      <c r="B882" s="165" t="s">
        <v>90</v>
      </c>
      <c r="C882" s="159">
        <v>3170.3840000000005</v>
      </c>
      <c r="D882" s="160">
        <v>3579.1839999999997</v>
      </c>
      <c r="E882" s="160">
        <v>13.500000000000171</v>
      </c>
      <c r="F882" s="160">
        <v>408.79999999999927</v>
      </c>
      <c r="G882" s="246">
        <v>3579.1839999999997</v>
      </c>
      <c r="H882" s="160">
        <v>2180.7109999999998</v>
      </c>
      <c r="I882" s="162">
        <v>60.927602492635188</v>
      </c>
      <c r="J882" s="161">
        <v>1398.473</v>
      </c>
      <c r="K882" s="160">
        <v>40.856999999999999</v>
      </c>
      <c r="L882" s="160">
        <v>72.869000000000099</v>
      </c>
      <c r="M882" s="160">
        <v>49.706000000000039</v>
      </c>
      <c r="N882" s="160">
        <v>23.535999999999952</v>
      </c>
      <c r="O882" s="160">
        <v>0.65758005176598777</v>
      </c>
      <c r="P882" s="166">
        <v>46.742000000000019</v>
      </c>
      <c r="Q882" s="146">
        <v>27.918980788156251</v>
      </c>
    </row>
    <row r="883" spans="1:17" ht="10.7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7" customHeight="1" x14ac:dyDescent="0.2">
      <c r="A884" s="122"/>
      <c r="B884" s="158" t="s">
        <v>91</v>
      </c>
      <c r="C884" s="159">
        <v>188.27</v>
      </c>
      <c r="D884" s="160">
        <v>69.670000000000016</v>
      </c>
      <c r="E884" s="160">
        <v>-13.5</v>
      </c>
      <c r="F884" s="160">
        <v>-118.6</v>
      </c>
      <c r="G884" s="246">
        <v>69.670000000000016</v>
      </c>
      <c r="H884" s="160">
        <v>54.463999999999999</v>
      </c>
      <c r="I884" s="162">
        <v>78.174250035883432</v>
      </c>
      <c r="J884" s="161">
        <v>15.206000000000017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7" customHeight="1" x14ac:dyDescent="0.2">
      <c r="A885" s="122"/>
      <c r="B885" s="158" t="s">
        <v>92</v>
      </c>
      <c r="C885" s="159">
        <v>164.661</v>
      </c>
      <c r="D885" s="160">
        <v>81.561000000000007</v>
      </c>
      <c r="E885" s="160">
        <v>0</v>
      </c>
      <c r="F885" s="160">
        <v>-83.1</v>
      </c>
      <c r="G885" s="246">
        <v>81.561000000000007</v>
      </c>
      <c r="H885" s="160">
        <v>24.571719977360498</v>
      </c>
      <c r="I885" s="162">
        <v>30.126800771643918</v>
      </c>
      <c r="J885" s="161">
        <v>56.989280022639505</v>
      </c>
      <c r="K885" s="160">
        <v>0</v>
      </c>
      <c r="L885" s="160">
        <v>5.0886300201713581</v>
      </c>
      <c r="M885" s="160">
        <v>0</v>
      </c>
      <c r="N885" s="160">
        <v>3.6977649154217005</v>
      </c>
      <c r="O885" s="160">
        <v>4.5337415130046219</v>
      </c>
      <c r="P885" s="160">
        <v>2.1965987338982647</v>
      </c>
      <c r="Q885" s="146">
        <v>23.944328904124262</v>
      </c>
    </row>
    <row r="886" spans="1:17" ht="10.7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7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7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21.270812507361171</v>
      </c>
      <c r="I888" s="162">
        <v>15.082687485719978</v>
      </c>
      <c r="J888" s="161">
        <v>119.75718749263882</v>
      </c>
      <c r="K888" s="160">
        <v>0</v>
      </c>
      <c r="L888" s="160">
        <v>0</v>
      </c>
      <c r="M888" s="160">
        <v>4.1000000000000369E-2</v>
      </c>
      <c r="N888" s="160">
        <v>0</v>
      </c>
      <c r="O888" s="160">
        <v>0</v>
      </c>
      <c r="P888" s="160">
        <v>1.0250000000000092E-2</v>
      </c>
      <c r="Q888" s="146" t="s">
        <v>239</v>
      </c>
    </row>
    <row r="889" spans="1:17" ht="10.7" customHeight="1" x14ac:dyDescent="0.2">
      <c r="A889" s="122"/>
      <c r="B889" s="158" t="s">
        <v>95</v>
      </c>
      <c r="C889" s="159">
        <v>75.27</v>
      </c>
      <c r="D889" s="160">
        <v>52.569999999999993</v>
      </c>
      <c r="E889" s="160">
        <v>0</v>
      </c>
      <c r="F889" s="160">
        <v>-22.700000000000003</v>
      </c>
      <c r="G889" s="246">
        <v>52.569999999999993</v>
      </c>
      <c r="H889" s="160">
        <v>4.0447115017622703</v>
      </c>
      <c r="I889" s="162">
        <v>7.6939537792700605</v>
      </c>
      <c r="J889" s="161">
        <v>48.525288498237721</v>
      </c>
      <c r="K889" s="160">
        <v>0</v>
      </c>
      <c r="L889" s="160">
        <v>2.1059999465940393E-2</v>
      </c>
      <c r="M889" s="160">
        <v>0</v>
      </c>
      <c r="N889" s="160">
        <v>0</v>
      </c>
      <c r="O889" s="160">
        <v>0</v>
      </c>
      <c r="P889" s="160">
        <v>5.2649998664850983E-3</v>
      </c>
      <c r="Q889" s="146" t="s">
        <v>239</v>
      </c>
    </row>
    <row r="890" spans="1:17" ht="10.7" customHeight="1" x14ac:dyDescent="0.2">
      <c r="A890" s="122"/>
      <c r="B890" s="158" t="s">
        <v>96</v>
      </c>
      <c r="C890" s="159">
        <v>165.77600000000001</v>
      </c>
      <c r="D890" s="160">
        <v>18.77600000000001</v>
      </c>
      <c r="E890" s="160">
        <v>0</v>
      </c>
      <c r="F890" s="160">
        <v>-147</v>
      </c>
      <c r="G890" s="246">
        <v>18.77600000000001</v>
      </c>
      <c r="H890" s="160">
        <v>17.0627374275997</v>
      </c>
      <c r="I890" s="162">
        <v>90.875252596930608</v>
      </c>
      <c r="J890" s="161">
        <v>1.7132625724003105</v>
      </c>
      <c r="K890" s="160">
        <v>0</v>
      </c>
      <c r="L890" s="160">
        <v>6.5750874022841703</v>
      </c>
      <c r="M890" s="160">
        <v>0</v>
      </c>
      <c r="N890" s="160">
        <v>6.0018901059626995</v>
      </c>
      <c r="O890" s="160">
        <v>31.965754718591267</v>
      </c>
      <c r="P890" s="160">
        <v>3.1442443770617174</v>
      </c>
      <c r="Q890" s="146">
        <v>0</v>
      </c>
    </row>
    <row r="891" spans="1:17" ht="10.7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7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7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7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7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7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7" customHeight="1" x14ac:dyDescent="0.2">
      <c r="A897" s="122"/>
      <c r="B897" s="165" t="s">
        <v>104</v>
      </c>
      <c r="C897" s="169">
        <v>3997.3690000000006</v>
      </c>
      <c r="D897" s="160">
        <v>3991.4690000000001</v>
      </c>
      <c r="E897" s="160">
        <v>0</v>
      </c>
      <c r="F897" s="160">
        <v>-5.9000000000005457</v>
      </c>
      <c r="G897" s="246">
        <v>3991.4690000000001</v>
      </c>
      <c r="H897" s="160">
        <v>2302.9732314331568</v>
      </c>
      <c r="I897" s="162">
        <v>57.697384883439071</v>
      </c>
      <c r="J897" s="161">
        <v>1688.4957685668433</v>
      </c>
      <c r="K897" s="160">
        <v>40.856999999999744</v>
      </c>
      <c r="L897" s="160">
        <v>84.553777421921495</v>
      </c>
      <c r="M897" s="160">
        <v>49.747000000000241</v>
      </c>
      <c r="N897" s="160">
        <v>33.235655021384353</v>
      </c>
      <c r="O897" s="160">
        <v>0.83266724660480529</v>
      </c>
      <c r="P897" s="160">
        <v>52.09835811082646</v>
      </c>
      <c r="Q897" s="146">
        <v>30.409769324687417</v>
      </c>
    </row>
    <row r="898" spans="1:17" ht="10.7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7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7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7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7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7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7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-5.4534154969587689E-13</v>
      </c>
      <c r="G904" s="240">
        <v>4057.0090000000005</v>
      </c>
      <c r="H904" s="177">
        <v>2302.9732314331568</v>
      </c>
      <c r="I904" s="176">
        <v>56.765297573487182</v>
      </c>
      <c r="J904" s="185">
        <v>1754.0357685668437</v>
      </c>
      <c r="K904" s="177">
        <v>40.856999999999744</v>
      </c>
      <c r="L904" s="177">
        <v>84.553777421921495</v>
      </c>
      <c r="M904" s="177">
        <v>49.747000000000241</v>
      </c>
      <c r="N904" s="177">
        <v>33.235655021384353</v>
      </c>
      <c r="O904" s="177">
        <v>0.8192157084537981</v>
      </c>
      <c r="P904" s="186">
        <v>52.09835811082646</v>
      </c>
      <c r="Q904" s="153">
        <v>31.667774420751677</v>
      </c>
    </row>
    <row r="905" spans="1:17" ht="10.7" customHeight="1" x14ac:dyDescent="0.2">
      <c r="A905" s="122"/>
      <c r="B905" s="187" t="s">
        <v>271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7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44440</v>
      </c>
      <c r="L914" s="151">
        <v>44447</v>
      </c>
      <c r="M914" s="151">
        <v>44454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7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7" customHeight="1" x14ac:dyDescent="0.2">
      <c r="A916" s="122"/>
      <c r="B916" s="183"/>
      <c r="C916" s="270" t="s">
        <v>139</v>
      </c>
      <c r="D916" s="270"/>
      <c r="E916" s="270"/>
      <c r="F916" s="270"/>
      <c r="G916" s="270"/>
      <c r="H916" s="270"/>
      <c r="I916" s="270"/>
      <c r="J916" s="270"/>
      <c r="K916" s="270"/>
      <c r="L916" s="270"/>
      <c r="M916" s="270"/>
      <c r="N916" s="270"/>
      <c r="O916" s="270"/>
      <c r="P916" s="271"/>
      <c r="Q916" s="145"/>
    </row>
    <row r="917" spans="1:17" ht="10.7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337.54500000000002</v>
      </c>
      <c r="I917" s="162" t="s">
        <v>117</v>
      </c>
      <c r="J917" s="161">
        <v>-337.54500000000002</v>
      </c>
      <c r="K917" s="160">
        <v>8.0930000000000177</v>
      </c>
      <c r="L917" s="160">
        <v>19.384999999999991</v>
      </c>
      <c r="M917" s="160">
        <v>5.7719999999999914</v>
      </c>
      <c r="N917" s="160">
        <v>18.858000000000004</v>
      </c>
      <c r="O917" s="160" t="s">
        <v>42</v>
      </c>
      <c r="P917" s="160">
        <v>13.027000000000001</v>
      </c>
      <c r="Q917" s="146">
        <v>0</v>
      </c>
    </row>
    <row r="918" spans="1:17" ht="10.7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7.82</v>
      </c>
      <c r="I918" s="162" t="s">
        <v>117</v>
      </c>
      <c r="J918" s="161">
        <v>-7.82</v>
      </c>
      <c r="K918" s="160">
        <v>0.36900000000000066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9.2250000000000165E-2</v>
      </c>
      <c r="Q918" s="146">
        <v>0</v>
      </c>
    </row>
    <row r="919" spans="1:17" ht="10.7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12.756</v>
      </c>
      <c r="I919" s="162" t="s">
        <v>117</v>
      </c>
      <c r="J919" s="161">
        <v>-12.756</v>
      </c>
      <c r="K919" s="160">
        <v>1.6850000000000005</v>
      </c>
      <c r="L919" s="160">
        <v>0</v>
      </c>
      <c r="M919" s="160">
        <v>0</v>
      </c>
      <c r="N919" s="160">
        <v>1.7430000000000003</v>
      </c>
      <c r="O919" s="160" t="s">
        <v>42</v>
      </c>
      <c r="P919" s="160">
        <v>0.85700000000000021</v>
      </c>
      <c r="Q919" s="146">
        <v>0</v>
      </c>
    </row>
    <row r="920" spans="1:17" ht="10.7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3.3400000000000034</v>
      </c>
      <c r="L920" s="160">
        <v>0.83799999999999386</v>
      </c>
      <c r="M920" s="160">
        <v>0.15800000000000125</v>
      </c>
      <c r="N920" s="160">
        <v>0</v>
      </c>
      <c r="O920" s="160" t="s">
        <v>42</v>
      </c>
      <c r="P920" s="160">
        <v>1.0839999999999996</v>
      </c>
      <c r="Q920" s="146">
        <v>0</v>
      </c>
    </row>
    <row r="921" spans="1:17" ht="10.7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7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7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7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7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7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398.57400000000001</v>
      </c>
      <c r="I927" s="162" t="s">
        <v>117</v>
      </c>
      <c r="J927" s="161">
        <v>-398.57400000000001</v>
      </c>
      <c r="K927" s="160">
        <v>13.487000000000021</v>
      </c>
      <c r="L927" s="160">
        <v>20.222999999999985</v>
      </c>
      <c r="M927" s="160">
        <v>5.9299999999999926</v>
      </c>
      <c r="N927" s="160">
        <v>20.601000000000006</v>
      </c>
      <c r="O927" s="160" t="s">
        <v>42</v>
      </c>
      <c r="P927" s="166">
        <v>15.06025</v>
      </c>
      <c r="Q927" s="146">
        <v>0</v>
      </c>
    </row>
    <row r="928" spans="1:17" ht="10.7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7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7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7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7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7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7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7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7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7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7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7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7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7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7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406.09399999999999</v>
      </c>
      <c r="I942" s="162" t="s">
        <v>117</v>
      </c>
      <c r="J942" s="161">
        <v>-406.09399999999999</v>
      </c>
      <c r="K942" s="160">
        <v>13.486999999999966</v>
      </c>
      <c r="L942" s="160">
        <v>20.223000000000013</v>
      </c>
      <c r="M942" s="160">
        <v>5.9300000000000068</v>
      </c>
      <c r="N942" s="160">
        <v>20.601000000000056</v>
      </c>
      <c r="O942" s="160" t="s">
        <v>42</v>
      </c>
      <c r="P942" s="160">
        <v>15.060250000000011</v>
      </c>
      <c r="Q942" s="146">
        <v>0</v>
      </c>
    </row>
    <row r="943" spans="1:17" ht="10.7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7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7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7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7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7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7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406.09399999999999</v>
      </c>
      <c r="I949" s="176" t="s">
        <v>117</v>
      </c>
      <c r="J949" s="185">
        <v>-406.09399999999999</v>
      </c>
      <c r="K949" s="177">
        <v>13.486999999999966</v>
      </c>
      <c r="L949" s="177">
        <v>20.223000000000013</v>
      </c>
      <c r="M949" s="177">
        <v>5.9300000000000068</v>
      </c>
      <c r="N949" s="177">
        <v>20.601000000000056</v>
      </c>
      <c r="O949" s="177" t="s">
        <v>42</v>
      </c>
      <c r="P949" s="186">
        <v>15.060250000000011</v>
      </c>
      <c r="Q949" s="153">
        <v>0</v>
      </c>
    </row>
    <row r="950" spans="1:17" ht="10.7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7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7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44440</v>
      </c>
      <c r="L954" s="151">
        <v>44447</v>
      </c>
      <c r="M954" s="151">
        <v>44454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7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7" customHeight="1" x14ac:dyDescent="0.2">
      <c r="A956" s="122"/>
      <c r="B956" s="183"/>
      <c r="C956" s="258" t="s">
        <v>151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45"/>
    </row>
    <row r="957" spans="1:17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349.06099999999998</v>
      </c>
      <c r="I957" s="162" t="s">
        <v>117</v>
      </c>
      <c r="J957" s="161">
        <v>-349.06099999999998</v>
      </c>
      <c r="K957" s="160">
        <v>10.172000000000025</v>
      </c>
      <c r="L957" s="160">
        <v>13.86199999999991</v>
      </c>
      <c r="M957" s="160">
        <v>8.9740000000000464</v>
      </c>
      <c r="N957" s="160">
        <v>9.5319999999999823</v>
      </c>
      <c r="O957" s="160" t="s">
        <v>42</v>
      </c>
      <c r="P957" s="160">
        <v>10.634999999999991</v>
      </c>
      <c r="Q957" s="146">
        <v>0</v>
      </c>
    </row>
    <row r="958" spans="1:17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19.788</v>
      </c>
      <c r="I958" s="162" t="s">
        <v>117</v>
      </c>
      <c r="J958" s="161">
        <v>-19.788</v>
      </c>
      <c r="K958" s="160">
        <v>1.4229999999999983</v>
      </c>
      <c r="L958" s="160">
        <v>0.15800000000000125</v>
      </c>
      <c r="M958" s="160">
        <v>0</v>
      </c>
      <c r="N958" s="160">
        <v>0</v>
      </c>
      <c r="O958" s="160" t="s">
        <v>42</v>
      </c>
      <c r="P958" s="160">
        <v>0.39524999999999988</v>
      </c>
      <c r="Q958" s="146">
        <v>0</v>
      </c>
    </row>
    <row r="959" spans="1:17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12.292</v>
      </c>
      <c r="I959" s="162" t="s">
        <v>117</v>
      </c>
      <c r="J959" s="161">
        <v>-12.292</v>
      </c>
      <c r="K959" s="160">
        <v>1.0150000000000006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0.25375000000000014</v>
      </c>
      <c r="Q959" s="146">
        <v>0</v>
      </c>
    </row>
    <row r="960" spans="1:17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1.0370000000000008</v>
      </c>
      <c r="L960" s="160">
        <v>0.63699999999999868</v>
      </c>
      <c r="M960" s="160">
        <v>0.19000000000000128</v>
      </c>
      <c r="N960" s="160">
        <v>0</v>
      </c>
      <c r="O960" s="160" t="s">
        <v>42</v>
      </c>
      <c r="P960" s="160">
        <v>0.46600000000000019</v>
      </c>
      <c r="Q960" s="146">
        <v>0</v>
      </c>
    </row>
    <row r="961" spans="1:17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30.744</v>
      </c>
      <c r="I963" s="162" t="s">
        <v>117</v>
      </c>
      <c r="J963" s="161">
        <v>-30.744</v>
      </c>
      <c r="K963" s="160">
        <v>1.5629999999999988</v>
      </c>
      <c r="L963" s="160">
        <v>0.23499999999999943</v>
      </c>
      <c r="M963" s="160">
        <v>0.9269999999999996</v>
      </c>
      <c r="N963" s="160">
        <v>3.5000000000000142E-2</v>
      </c>
      <c r="O963" s="160" t="s">
        <v>42</v>
      </c>
      <c r="P963" s="160">
        <v>0.6899999999999995</v>
      </c>
      <c r="Q963" s="146">
        <v>0</v>
      </c>
    </row>
    <row r="964" spans="1:17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426.68299999999999</v>
      </c>
      <c r="I967" s="162" t="s">
        <v>117</v>
      </c>
      <c r="J967" s="161">
        <v>-426.68299999999999</v>
      </c>
      <c r="K967" s="160">
        <v>15.210000000000024</v>
      </c>
      <c r="L967" s="160">
        <v>14.891999999999909</v>
      </c>
      <c r="M967" s="160">
        <v>10.091000000000047</v>
      </c>
      <c r="N967" s="160">
        <v>9.5669999999999824</v>
      </c>
      <c r="O967" s="160" t="s">
        <v>42</v>
      </c>
      <c r="P967" s="166">
        <v>12.439999999999992</v>
      </c>
      <c r="Q967" s="146">
        <v>0</v>
      </c>
    </row>
    <row r="968" spans="1:17" ht="10.7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14.4988401184082</v>
      </c>
      <c r="I970" s="162" t="s">
        <v>117</v>
      </c>
      <c r="J970" s="161">
        <v>-14.4988401184082</v>
      </c>
      <c r="K970" s="160">
        <v>0.14000000000000057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3.5000000000000142E-2</v>
      </c>
      <c r="Q970" s="146">
        <v>0</v>
      </c>
    </row>
    <row r="971" spans="1:17" ht="10.7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7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7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7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7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6.1815600223541303</v>
      </c>
      <c r="I975" s="162" t="s">
        <v>117</v>
      </c>
      <c r="J975" s="161">
        <v>-6.1815600223541303</v>
      </c>
      <c r="K975" s="160">
        <v>0</v>
      </c>
      <c r="L975" s="160">
        <v>0</v>
      </c>
      <c r="M975" s="160">
        <v>0</v>
      </c>
      <c r="N975" s="160">
        <v>0.18719999885558991</v>
      </c>
      <c r="O975" s="160" t="s">
        <v>42</v>
      </c>
      <c r="P975" s="160">
        <v>4.6799999713897478E-2</v>
      </c>
      <c r="Q975" s="146">
        <v>0</v>
      </c>
    </row>
    <row r="976" spans="1:17" ht="10.7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7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7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7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7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7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7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478.17194013980031</v>
      </c>
      <c r="I982" s="162" t="s">
        <v>117</v>
      </c>
      <c r="J982" s="161">
        <v>-478.17194013980031</v>
      </c>
      <c r="K982" s="160">
        <v>15.35000000000008</v>
      </c>
      <c r="L982" s="160">
        <v>14.891999999999882</v>
      </c>
      <c r="M982" s="160">
        <v>10.091000000000065</v>
      </c>
      <c r="N982" s="160">
        <v>9.7541999988555972</v>
      </c>
      <c r="O982" s="160" t="s">
        <v>42</v>
      </c>
      <c r="P982" s="160">
        <v>12.521799999713906</v>
      </c>
      <c r="Q982" s="146">
        <v>0</v>
      </c>
    </row>
    <row r="983" spans="1:17" ht="10.7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7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7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7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7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7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7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478.17194013980031</v>
      </c>
      <c r="I989" s="176">
        <v>81.73879318629065</v>
      </c>
      <c r="J989" s="185">
        <v>106.82805986019969</v>
      </c>
      <c r="K989" s="177">
        <v>15.35000000000008</v>
      </c>
      <c r="L989" s="177">
        <v>14.891999999999882</v>
      </c>
      <c r="M989" s="177">
        <v>10.091000000000065</v>
      </c>
      <c r="N989" s="177">
        <v>9.7541999988555972</v>
      </c>
      <c r="O989" s="177" t="s">
        <v>42</v>
      </c>
      <c r="P989" s="186">
        <v>12.521799999713906</v>
      </c>
      <c r="Q989" s="153">
        <v>0</v>
      </c>
    </row>
    <row r="990" spans="1:17" ht="10.7" customHeight="1" x14ac:dyDescent="0.2">
      <c r="A990" s="122"/>
      <c r="B990" s="187" t="s">
        <v>271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7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7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7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7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7" customHeight="1" x14ac:dyDescent="0.2">
      <c r="A995" s="122"/>
      <c r="B995" s="131" t="s">
        <v>270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7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7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44440</v>
      </c>
      <c r="L999" s="151">
        <v>44447</v>
      </c>
      <c r="M999" s="151">
        <v>44454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7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7" customHeight="1" x14ac:dyDescent="0.2">
      <c r="A1001" s="122"/>
      <c r="B1001" s="183"/>
      <c r="C1001" s="258" t="s">
        <v>142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45"/>
    </row>
    <row r="1002" spans="1:20" ht="10.7" customHeight="1" x14ac:dyDescent="0.2">
      <c r="A1002" s="184"/>
      <c r="B1002" s="158" t="s">
        <v>80</v>
      </c>
      <c r="C1002" s="159">
        <v>826.05700000000002</v>
      </c>
      <c r="D1002" s="197">
        <v>1494.357</v>
      </c>
      <c r="E1002" s="160">
        <v>51.599999999999909</v>
      </c>
      <c r="F1002" s="160">
        <v>668.3</v>
      </c>
      <c r="G1002" s="246">
        <v>1494.357</v>
      </c>
      <c r="H1002" s="160">
        <v>732.6</v>
      </c>
      <c r="I1002" s="162">
        <v>49.024429905303755</v>
      </c>
      <c r="J1002" s="161">
        <v>761.75699999999995</v>
      </c>
      <c r="K1002" s="160">
        <v>21.564999999999941</v>
      </c>
      <c r="L1002" s="160">
        <v>26.138000000000034</v>
      </c>
      <c r="M1002" s="160">
        <v>6.3110000000000355</v>
      </c>
      <c r="N1002" s="160">
        <v>32.924999999999955</v>
      </c>
      <c r="O1002" s="160">
        <v>2.2032887723616215</v>
      </c>
      <c r="P1002" s="160">
        <v>21.734749999999991</v>
      </c>
      <c r="Q1002" s="146">
        <v>33.047884148655967</v>
      </c>
      <c r="T1002" s="200"/>
    </row>
    <row r="1003" spans="1:20" ht="10.7" customHeight="1" x14ac:dyDescent="0.2">
      <c r="A1003" s="122"/>
      <c r="B1003" s="158" t="s">
        <v>81</v>
      </c>
      <c r="C1003" s="159">
        <v>160.654</v>
      </c>
      <c r="D1003" s="197">
        <v>105.25399999999999</v>
      </c>
      <c r="E1003" s="160">
        <v>0</v>
      </c>
      <c r="F1003" s="160">
        <v>-55.400000000000006</v>
      </c>
      <c r="G1003" s="246">
        <v>105.25399999999999</v>
      </c>
      <c r="H1003" s="160">
        <v>69.182000000000002</v>
      </c>
      <c r="I1003" s="162">
        <v>65.728618389799919</v>
      </c>
      <c r="J1003" s="161">
        <v>36.071999999999989</v>
      </c>
      <c r="K1003" s="160">
        <v>2.6389999999999958</v>
      </c>
      <c r="L1003" s="160">
        <v>7.8089999999999975</v>
      </c>
      <c r="M1003" s="160">
        <v>0</v>
      </c>
      <c r="N1003" s="160">
        <v>1.2040000000000077</v>
      </c>
      <c r="O1003" s="160">
        <v>1.1438995192581829</v>
      </c>
      <c r="P1003" s="160">
        <v>2.9130000000000003</v>
      </c>
      <c r="Q1003" s="146">
        <v>10.383110195674558</v>
      </c>
    </row>
    <row r="1004" spans="1:20" ht="10.7" customHeight="1" x14ac:dyDescent="0.2">
      <c r="A1004" s="122"/>
      <c r="B1004" s="158" t="s">
        <v>82</v>
      </c>
      <c r="C1004" s="159">
        <v>165.04499999999999</v>
      </c>
      <c r="D1004" s="197">
        <v>144.64499999999998</v>
      </c>
      <c r="E1004" s="160">
        <v>0</v>
      </c>
      <c r="F1004" s="160">
        <v>-20.400000000000006</v>
      </c>
      <c r="G1004" s="246">
        <v>144.64499999999998</v>
      </c>
      <c r="H1004" s="160">
        <v>97.18</v>
      </c>
      <c r="I1004" s="162">
        <v>67.185177503543173</v>
      </c>
      <c r="J1004" s="161">
        <v>47.464999999999975</v>
      </c>
      <c r="K1004" s="160">
        <v>4.8000000000001819E-2</v>
      </c>
      <c r="L1004" s="160">
        <v>0</v>
      </c>
      <c r="M1004" s="160">
        <v>0</v>
      </c>
      <c r="N1004" s="160">
        <v>3.0940000000000012</v>
      </c>
      <c r="O1004" s="160">
        <v>2.1390300390611507</v>
      </c>
      <c r="P1004" s="160">
        <v>0.78550000000000075</v>
      </c>
      <c r="Q1004" s="146" t="s">
        <v>239</v>
      </c>
    </row>
    <row r="1005" spans="1:20" ht="10.7" customHeight="1" x14ac:dyDescent="0.2">
      <c r="A1005" s="122"/>
      <c r="B1005" s="158" t="s">
        <v>83</v>
      </c>
      <c r="C1005" s="159">
        <v>306.18900000000002</v>
      </c>
      <c r="D1005" s="197">
        <v>254.28900000000002</v>
      </c>
      <c r="E1005" s="160">
        <v>0</v>
      </c>
      <c r="F1005" s="160">
        <v>-51.900000000000006</v>
      </c>
      <c r="G1005" s="246">
        <v>254.28900000000002</v>
      </c>
      <c r="H1005" s="160">
        <v>128.91399999999999</v>
      </c>
      <c r="I1005" s="162">
        <v>50.695861795044209</v>
      </c>
      <c r="J1005" s="161">
        <v>125.37500000000003</v>
      </c>
      <c r="K1005" s="160">
        <v>0.36299999999999955</v>
      </c>
      <c r="L1005" s="160">
        <v>4.7999999999994714E-2</v>
      </c>
      <c r="M1005" s="160">
        <v>0.80300000000000438</v>
      </c>
      <c r="N1005" s="160">
        <v>0</v>
      </c>
      <c r="O1005" s="160">
        <v>0</v>
      </c>
      <c r="P1005" s="160">
        <v>0.30349999999999966</v>
      </c>
      <c r="Q1005" s="146" t="s">
        <v>239</v>
      </c>
    </row>
    <row r="1006" spans="1:20" ht="10.7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7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7" customHeight="1" x14ac:dyDescent="0.2">
      <c r="A1008" s="122"/>
      <c r="B1008" s="158" t="s">
        <v>86</v>
      </c>
      <c r="C1008" s="159">
        <v>139.00700000000001</v>
      </c>
      <c r="D1008" s="197">
        <v>157.20699999999999</v>
      </c>
      <c r="E1008" s="160">
        <v>-1.6000000000000227</v>
      </c>
      <c r="F1008" s="160">
        <v>18.199999999999989</v>
      </c>
      <c r="G1008" s="246">
        <v>157.20699999999999</v>
      </c>
      <c r="H1008" s="160">
        <v>80.097999999999999</v>
      </c>
      <c r="I1008" s="162">
        <v>50.950657413473955</v>
      </c>
      <c r="J1008" s="161">
        <v>77.108999999999995</v>
      </c>
      <c r="K1008" s="160">
        <v>3.6430000000000007</v>
      </c>
      <c r="L1008" s="160">
        <v>3.8529999999999944</v>
      </c>
      <c r="M1008" s="160">
        <v>2.4549999999999983</v>
      </c>
      <c r="N1008" s="160">
        <v>4.8000000000001819E-2</v>
      </c>
      <c r="O1008" s="160">
        <v>3.0532991533457048E-2</v>
      </c>
      <c r="P1008" s="160">
        <v>2.4997499999999988</v>
      </c>
      <c r="Q1008" s="146">
        <v>28.84668466846686</v>
      </c>
    </row>
    <row r="1009" spans="1:17" ht="10.7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-10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7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7" customHeight="1" x14ac:dyDescent="0.2">
      <c r="A1012" s="122"/>
      <c r="B1012" s="165" t="s">
        <v>90</v>
      </c>
      <c r="C1012" s="159">
        <v>1735.5330000000001</v>
      </c>
      <c r="D1012" s="197">
        <v>2305.433</v>
      </c>
      <c r="E1012" s="160">
        <v>39.999999999999886</v>
      </c>
      <c r="F1012" s="160">
        <v>569.89999999999986</v>
      </c>
      <c r="G1012" s="246">
        <v>2305.433</v>
      </c>
      <c r="H1012" s="160">
        <v>1252.7409999999998</v>
      </c>
      <c r="I1012" s="162">
        <v>54.338642675801019</v>
      </c>
      <c r="J1012" s="161">
        <v>1052.6919999999998</v>
      </c>
      <c r="K1012" s="160">
        <v>28.257999999999939</v>
      </c>
      <c r="L1012" s="160">
        <v>37.84800000000002</v>
      </c>
      <c r="M1012" s="160">
        <v>9.5690000000000381</v>
      </c>
      <c r="N1012" s="160">
        <v>37.270999999999965</v>
      </c>
      <c r="O1012" s="160">
        <v>1.6166594301374175</v>
      </c>
      <c r="P1012" s="166">
        <v>28.236499999999992</v>
      </c>
      <c r="Q1012" s="146">
        <v>35.28124944663822</v>
      </c>
    </row>
    <row r="1013" spans="1:17" ht="10.7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7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7" customHeight="1" x14ac:dyDescent="0.2">
      <c r="A1015" s="122"/>
      <c r="B1015" s="158" t="s">
        <v>92</v>
      </c>
      <c r="C1015" s="159">
        <v>151.93199999999999</v>
      </c>
      <c r="D1015" s="197">
        <v>262.63199999999995</v>
      </c>
      <c r="E1015" s="160">
        <v>9.9999999999999716</v>
      </c>
      <c r="F1015" s="160">
        <v>110.69999999999996</v>
      </c>
      <c r="G1015" s="246">
        <v>262.63199999999995</v>
      </c>
      <c r="H1015" s="160">
        <v>250.70204291108442</v>
      </c>
      <c r="I1015" s="162">
        <v>95.457538651453163</v>
      </c>
      <c r="J1015" s="161">
        <v>11.929957088915529</v>
      </c>
      <c r="K1015" s="160">
        <v>0</v>
      </c>
      <c r="L1015" s="160">
        <v>21.51620067596599</v>
      </c>
      <c r="M1015" s="160">
        <v>0</v>
      </c>
      <c r="N1015" s="160">
        <v>22.687351203919036</v>
      </c>
      <c r="O1015" s="160">
        <v>8.6384565490568708</v>
      </c>
      <c r="P1015" s="160">
        <v>11.050887969971257</v>
      </c>
      <c r="Q1015" s="146">
        <v>0</v>
      </c>
    </row>
    <row r="1016" spans="1:17" ht="10.7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7" customHeight="1" x14ac:dyDescent="0.2">
      <c r="A1017" s="184"/>
      <c r="B1017" s="158" t="s">
        <v>93</v>
      </c>
      <c r="C1017" s="159">
        <v>398.49400000000003</v>
      </c>
      <c r="D1017" s="197">
        <v>299.79400000000004</v>
      </c>
      <c r="E1017" s="160">
        <v>-50</v>
      </c>
      <c r="F1017" s="160">
        <v>-98.699999999999989</v>
      </c>
      <c r="G1017" s="246">
        <v>299.79400000000004</v>
      </c>
      <c r="H1017" s="160">
        <v>93.450704833984403</v>
      </c>
      <c r="I1017" s="162">
        <v>31.17163947043116</v>
      </c>
      <c r="J1017" s="161">
        <v>206.34329516601565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7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-10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7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8.30025059580803E-2</v>
      </c>
      <c r="I1019" s="162">
        <v>0.61013309289973761</v>
      </c>
      <c r="J1019" s="161">
        <v>13.52099749404192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7" customHeight="1" x14ac:dyDescent="0.2">
      <c r="A1020" s="122"/>
      <c r="B1020" s="158" t="s">
        <v>96</v>
      </c>
      <c r="C1020" s="159">
        <v>146.82599999999999</v>
      </c>
      <c r="D1020" s="197">
        <v>142.12599999999998</v>
      </c>
      <c r="E1020" s="160">
        <v>10</v>
      </c>
      <c r="F1020" s="160">
        <v>-4.7000000000000171</v>
      </c>
      <c r="G1020" s="246">
        <v>142.12599999999998</v>
      </c>
      <c r="H1020" s="160">
        <v>136.660088680238</v>
      </c>
      <c r="I1020" s="162">
        <v>96.154179165133769</v>
      </c>
      <c r="J1020" s="161">
        <v>5.4659113197619718</v>
      </c>
      <c r="K1020" s="160">
        <v>0</v>
      </c>
      <c r="L1020" s="160">
        <v>21.287201446502991</v>
      </c>
      <c r="M1020" s="160">
        <v>0</v>
      </c>
      <c r="N1020" s="160">
        <v>28.512402530671011</v>
      </c>
      <c r="O1020" s="160">
        <v>20.061355790405003</v>
      </c>
      <c r="P1020" s="160">
        <v>12.4499009942935</v>
      </c>
      <c r="Q1020" s="146">
        <v>0</v>
      </c>
    </row>
    <row r="1021" spans="1:17" ht="10.7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7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7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7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7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7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7" customHeight="1" x14ac:dyDescent="0.2">
      <c r="A1027" s="122"/>
      <c r="B1027" s="165" t="s">
        <v>104</v>
      </c>
      <c r="C1027" s="169">
        <v>2665.9130000000005</v>
      </c>
      <c r="D1027" s="197">
        <v>3163.413</v>
      </c>
      <c r="E1027" s="160">
        <v>0</v>
      </c>
      <c r="F1027" s="160">
        <v>497.49999999999955</v>
      </c>
      <c r="G1027" s="246">
        <v>3163.413</v>
      </c>
      <c r="H1027" s="160">
        <v>1825.1878605915554</v>
      </c>
      <c r="I1027" s="162">
        <v>57.696793323905396</v>
      </c>
      <c r="J1027" s="161">
        <v>1338.2251394084446</v>
      </c>
      <c r="K1027" s="160">
        <v>28.257999999999811</v>
      </c>
      <c r="L1027" s="160">
        <v>80.651402122469108</v>
      </c>
      <c r="M1027" s="160">
        <v>9.56899999999996</v>
      </c>
      <c r="N1027" s="160">
        <v>88.470753734589834</v>
      </c>
      <c r="O1027" s="160">
        <v>2.7966867979169914</v>
      </c>
      <c r="P1027" s="160">
        <v>51.737288964264678</v>
      </c>
      <c r="Q1027" s="146">
        <v>23.865776236029038</v>
      </c>
    </row>
    <row r="1028" spans="1:17" ht="10.7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1.25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7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7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0</v>
      </c>
      <c r="F1031" s="160">
        <v>-31.499999999999996</v>
      </c>
      <c r="G1031" s="246">
        <v>2.6279999999999966</v>
      </c>
      <c r="H1031" s="160">
        <v>3.6999999999999998E-2</v>
      </c>
      <c r="I1031" s="162">
        <v>1.4079147640791494</v>
      </c>
      <c r="J1031" s="161">
        <v>2.5909999999999966</v>
      </c>
      <c r="K1031" s="160">
        <v>0</v>
      </c>
      <c r="L1031" s="160">
        <v>1.9999999999999948E-3</v>
      </c>
      <c r="M1031" s="160">
        <v>0</v>
      </c>
      <c r="N1031" s="160">
        <v>0</v>
      </c>
      <c r="O1031" s="160">
        <v>0</v>
      </c>
      <c r="P1031" s="160">
        <v>4.9999999999999871E-4</v>
      </c>
      <c r="Q1031" s="146" t="s">
        <v>239</v>
      </c>
    </row>
    <row r="1032" spans="1:17" ht="10.7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7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7" customHeight="1" x14ac:dyDescent="0.2">
      <c r="A1034" s="122"/>
      <c r="B1034" s="172" t="s">
        <v>110</v>
      </c>
      <c r="C1034" s="251">
        <v>2725.2930000000006</v>
      </c>
      <c r="D1034" s="175">
        <v>3171.2930000000001</v>
      </c>
      <c r="E1034" s="174">
        <v>0</v>
      </c>
      <c r="F1034" s="177">
        <v>445.99999999999955</v>
      </c>
      <c r="G1034" s="240">
        <v>3171.2930000000001</v>
      </c>
      <c r="H1034" s="177">
        <v>1825.2248605915554</v>
      </c>
      <c r="I1034" s="176">
        <v>57.554595573211152</v>
      </c>
      <c r="J1034" s="185">
        <v>1346.0681394084447</v>
      </c>
      <c r="K1034" s="177">
        <v>28.257999999999811</v>
      </c>
      <c r="L1034" s="177">
        <v>80.653402122468833</v>
      </c>
      <c r="M1034" s="177">
        <v>9.56899999999996</v>
      </c>
      <c r="N1034" s="177">
        <v>88.470753734590062</v>
      </c>
      <c r="O1034" s="177">
        <v>2.7897376160004783</v>
      </c>
      <c r="P1034" s="177">
        <v>51.737788964264666</v>
      </c>
      <c r="Q1034" s="153">
        <v>24.017117591518552</v>
      </c>
    </row>
    <row r="1035" spans="1:17" ht="10.7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7" customHeight="1" x14ac:dyDescent="0.2">
      <c r="A1036" s="122"/>
      <c r="B1036" s="131"/>
    </row>
    <row r="1037" spans="1:17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7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44440</v>
      </c>
      <c r="L1039" s="151">
        <v>44447</v>
      </c>
      <c r="M1039" s="151">
        <v>44454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7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7" customHeight="1" x14ac:dyDescent="0.2">
      <c r="A1041" s="122"/>
      <c r="B1041" s="183"/>
      <c r="C1041" s="258" t="s">
        <v>123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45"/>
    </row>
    <row r="1042" spans="1:17" ht="10.7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28.306000000000001</v>
      </c>
      <c r="I1042" s="162">
        <v>10.685622390505022</v>
      </c>
      <c r="J1042" s="161">
        <v>236.59200000000001</v>
      </c>
      <c r="K1042" s="160">
        <v>0.55700000000000216</v>
      </c>
      <c r="L1042" s="160">
        <v>1.4019999999999975</v>
      </c>
      <c r="M1042" s="160">
        <v>5.0760000000000005</v>
      </c>
      <c r="N1042" s="160">
        <v>4.0420000000000016</v>
      </c>
      <c r="O1042" s="160">
        <v>1.5258703349968672</v>
      </c>
      <c r="P1042" s="160">
        <v>2.7692500000000004</v>
      </c>
      <c r="Q1042" s="146" t="s">
        <v>239</v>
      </c>
    </row>
    <row r="1043" spans="1:17" ht="10.7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1.6999999999999993</v>
      </c>
      <c r="F1043" s="160">
        <v>1.8999999999999986</v>
      </c>
      <c r="G1043" s="246">
        <v>21.451999999999998</v>
      </c>
      <c r="H1043" s="160">
        <v>3.7879999999999998</v>
      </c>
      <c r="I1043" s="162">
        <v>17.658027223568897</v>
      </c>
      <c r="J1043" s="161">
        <v>17.663999999999998</v>
      </c>
      <c r="K1043" s="160">
        <v>0.27</v>
      </c>
      <c r="L1043" s="160">
        <v>7.5999999999999623E-2</v>
      </c>
      <c r="M1043" s="160">
        <v>0</v>
      </c>
      <c r="N1043" s="160">
        <v>0</v>
      </c>
      <c r="O1043" s="160">
        <v>0</v>
      </c>
      <c r="P1043" s="160">
        <v>8.649999999999991E-2</v>
      </c>
      <c r="Q1043" s="146" t="s">
        <v>239</v>
      </c>
    </row>
    <row r="1044" spans="1:17" ht="10.7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0.79900000000000004</v>
      </c>
      <c r="I1044" s="162">
        <v>4.9018404907975475</v>
      </c>
      <c r="J1044" s="161">
        <v>15.500999999999998</v>
      </c>
      <c r="K1044" s="160">
        <v>0.42000000000000004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0.10500000000000001</v>
      </c>
      <c r="Q1044" s="146" t="s">
        <v>239</v>
      </c>
    </row>
    <row r="1045" spans="1:17" ht="10.7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1.0000000000000009E-2</v>
      </c>
      <c r="M1045" s="160">
        <v>0.16799999999999993</v>
      </c>
      <c r="N1045" s="160">
        <v>0</v>
      </c>
      <c r="O1045" s="160">
        <v>0</v>
      </c>
      <c r="P1045" s="160">
        <v>4.4499999999999984E-2</v>
      </c>
      <c r="Q1045" s="146" t="s">
        <v>239</v>
      </c>
    </row>
    <row r="1046" spans="1:17" ht="10.7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7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7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0.92200000000000004</v>
      </c>
      <c r="I1048" s="162">
        <v>8.8500671913995017</v>
      </c>
      <c r="J1048" s="161">
        <v>9.4959999999999987</v>
      </c>
      <c r="K1048" s="160">
        <v>0.33599999999999997</v>
      </c>
      <c r="L1048" s="160">
        <v>4.2000000000000037E-2</v>
      </c>
      <c r="M1048" s="160">
        <v>0</v>
      </c>
      <c r="N1048" s="160">
        <v>0</v>
      </c>
      <c r="O1048" s="160">
        <v>0</v>
      </c>
      <c r="P1048" s="160">
        <v>9.4500000000000001E-2</v>
      </c>
      <c r="Q1048" s="146" t="s">
        <v>239</v>
      </c>
    </row>
    <row r="1049" spans="1:17" ht="10.7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7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7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1.6999999999999993</v>
      </c>
      <c r="F1052" s="160">
        <v>-1.1999999999999886</v>
      </c>
      <c r="G1052" s="246">
        <v>354.54100000000005</v>
      </c>
      <c r="H1052" s="160">
        <v>35.527000000000001</v>
      </c>
      <c r="I1052" s="162">
        <v>10.020561796802061</v>
      </c>
      <c r="J1052" s="161">
        <v>319.01400000000001</v>
      </c>
      <c r="K1052" s="160">
        <v>1.583000000000002</v>
      </c>
      <c r="L1052" s="160">
        <v>1.5299999999999971</v>
      </c>
      <c r="M1052" s="160">
        <v>5.2440000000000007</v>
      </c>
      <c r="N1052" s="160">
        <v>4.0420000000000016</v>
      </c>
      <c r="O1052" s="160">
        <v>1.1400656059524852</v>
      </c>
      <c r="P1052" s="166">
        <v>3.0997500000000002</v>
      </c>
      <c r="Q1052" s="146" t="s">
        <v>239</v>
      </c>
    </row>
    <row r="1053" spans="1:17" ht="10.7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7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-1.6999999999999993</v>
      </c>
      <c r="F1054" s="160">
        <v>-4.7999999999999989</v>
      </c>
      <c r="G1054" s="246">
        <v>8.2800000000000011</v>
      </c>
      <c r="H1054" s="160">
        <v>0.184</v>
      </c>
      <c r="I1054" s="162">
        <v>2.2222222222222219</v>
      </c>
      <c r="J1054" s="161">
        <v>8.0960000000000019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7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0.27</v>
      </c>
      <c r="I1055" s="162">
        <v>1.2039596896459466</v>
      </c>
      <c r="J1055" s="161">
        <v>22.156000000000002</v>
      </c>
      <c r="K1055" s="160">
        <v>8.4000000000000019E-2</v>
      </c>
      <c r="L1055" s="160">
        <v>1.0000000000000009E-3</v>
      </c>
      <c r="M1055" s="160">
        <v>0</v>
      </c>
      <c r="N1055" s="160">
        <v>0</v>
      </c>
      <c r="O1055" s="160">
        <v>0</v>
      </c>
      <c r="P1055" s="160">
        <v>2.1250000000000005E-2</v>
      </c>
      <c r="Q1055" s="146" t="s">
        <v>239</v>
      </c>
    </row>
    <row r="1056" spans="1:17" ht="10.7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7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7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7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4.3837499380111E-2</v>
      </c>
      <c r="M1059" s="160">
        <v>9.1874999701979931E-3</v>
      </c>
      <c r="N1059" s="160">
        <v>0</v>
      </c>
      <c r="O1059" s="160">
        <v>0</v>
      </c>
      <c r="P1059" s="160">
        <v>1.3256249837577248E-2</v>
      </c>
      <c r="Q1059" s="146" t="s">
        <v>239</v>
      </c>
    </row>
    <row r="1060" spans="1:17" ht="10.7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7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7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7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7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7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7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7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36.54827499953285</v>
      </c>
      <c r="I1067" s="162">
        <v>8.3478046863048085</v>
      </c>
      <c r="J1067" s="161">
        <v>401.27072500046717</v>
      </c>
      <c r="K1067" s="160">
        <v>1.666999999999998</v>
      </c>
      <c r="L1067" s="160">
        <v>1.5748374993801129</v>
      </c>
      <c r="M1067" s="160">
        <v>5.2531874999702062</v>
      </c>
      <c r="N1067" s="160">
        <v>4.0419999999999945</v>
      </c>
      <c r="O1067" s="160">
        <v>0.92321256044164235</v>
      </c>
      <c r="P1067" s="160">
        <v>3.1342562498375779</v>
      </c>
      <c r="Q1067" s="146" t="s">
        <v>239</v>
      </c>
    </row>
    <row r="1068" spans="1:17" ht="10.7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7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7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7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-0.231104999065399</v>
      </c>
      <c r="N1071" s="160">
        <v>0</v>
      </c>
      <c r="O1071" s="160">
        <v>0</v>
      </c>
      <c r="P1071" s="160">
        <v>-5.7776249766349749E-2</v>
      </c>
      <c r="Q1071" s="146" t="s">
        <v>239</v>
      </c>
    </row>
    <row r="1072" spans="1:17" ht="10.7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7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7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36.54827499953285</v>
      </c>
      <c r="I1074" s="176">
        <v>8.248517792031139</v>
      </c>
      <c r="J1074" s="185">
        <v>406.54072500046715</v>
      </c>
      <c r="K1074" s="177">
        <v>1.666999999999998</v>
      </c>
      <c r="L1074" s="177">
        <v>1.5748374993801129</v>
      </c>
      <c r="M1074" s="177">
        <v>5.0220825009048085</v>
      </c>
      <c r="N1074" s="177">
        <v>4.0419999999999945</v>
      </c>
      <c r="O1074" s="177">
        <v>0.91223207978532395</v>
      </c>
      <c r="P1074" s="177">
        <v>3.0764800000712285</v>
      </c>
      <c r="Q1074" s="153" t="s">
        <v>239</v>
      </c>
    </row>
    <row r="1075" spans="1:17" ht="10.7" customHeight="1" x14ac:dyDescent="0.2">
      <c r="A1075" s="122"/>
      <c r="B1075" s="187" t="s">
        <v>271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7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7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7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7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7" customHeight="1" x14ac:dyDescent="0.2">
      <c r="A1080" s="122"/>
      <c r="B1080" s="131" t="s">
        <v>270</v>
      </c>
    </row>
    <row r="1081" spans="1:17" ht="10.7" customHeight="1" x14ac:dyDescent="0.2">
      <c r="A1081" s="122"/>
      <c r="D1081" s="135"/>
      <c r="N1081" s="124"/>
    </row>
    <row r="1082" spans="1:17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7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44440</v>
      </c>
      <c r="L1084" s="151">
        <v>44447</v>
      </c>
      <c r="M1084" s="151">
        <v>44454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7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7" customHeight="1" x14ac:dyDescent="0.2">
      <c r="A1086" s="122"/>
      <c r="B1086" s="183"/>
      <c r="C1086" s="258" t="s">
        <v>124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45"/>
    </row>
    <row r="1087" spans="1:17" ht="10.7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0.15200000000000002</v>
      </c>
      <c r="O1087" s="160">
        <v>4.309611567904736</v>
      </c>
      <c r="P1087" s="160">
        <v>3.8000000000000006E-2</v>
      </c>
      <c r="Q1087" s="146" t="s">
        <v>239</v>
      </c>
    </row>
    <row r="1088" spans="1:17" ht="10.7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1.7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7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7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7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1.7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0.15200000000000002</v>
      </c>
      <c r="O1097" s="160">
        <v>2.5645351779989887</v>
      </c>
      <c r="P1097" s="166">
        <v>3.8000000000000006E-2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7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-1.7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7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7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7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7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0.50543999201059298</v>
      </c>
      <c r="I1103" s="162">
        <v>33.362375710270165</v>
      </c>
      <c r="J1103" s="161">
        <v>1.0095600079894069</v>
      </c>
      <c r="K1103" s="160">
        <v>0</v>
      </c>
      <c r="L1103" s="160">
        <v>4.6799998283385991E-2</v>
      </c>
      <c r="M1103" s="160">
        <v>0</v>
      </c>
      <c r="N1103" s="160">
        <v>8.6840000733732992E-2</v>
      </c>
      <c r="O1103" s="160">
        <v>5.7320132497513523</v>
      </c>
      <c r="P1103" s="160">
        <v>3.3409999754279746E-2</v>
      </c>
      <c r="Q1103" s="146">
        <v>28.217300670889248</v>
      </c>
    </row>
    <row r="1104" spans="1:17" ht="10.7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1.8980000257491997E-2</v>
      </c>
      <c r="M1104" s="160">
        <v>9.0999997854230019E-3</v>
      </c>
      <c r="N1104" s="160">
        <v>0</v>
      </c>
      <c r="O1104" s="160">
        <v>0</v>
      </c>
      <c r="P1104" s="160">
        <v>7.0200000107287497E-3</v>
      </c>
      <c r="Q1104" s="146">
        <v>31.834757704312587</v>
      </c>
    </row>
    <row r="1105" spans="1:17" ht="10.7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7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7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7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7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7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7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7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1.4399199925633139</v>
      </c>
      <c r="I1112" s="162">
        <v>11.904100467619989</v>
      </c>
      <c r="J1112" s="161">
        <v>10.656080007436685</v>
      </c>
      <c r="K1112" s="160">
        <v>0</v>
      </c>
      <c r="L1112" s="160">
        <v>6.5779998540877793E-2</v>
      </c>
      <c r="M1112" s="160">
        <v>9.0999997854233072E-3</v>
      </c>
      <c r="N1112" s="160">
        <v>0.23884000073373279</v>
      </c>
      <c r="O1112" s="160">
        <v>1.9745370431029494</v>
      </c>
      <c r="P1112" s="160">
        <v>7.8429999765008473E-2</v>
      </c>
      <c r="Q1112" s="146" t="s">
        <v>239</v>
      </c>
    </row>
    <row r="1113" spans="1:17" ht="10.7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7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7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7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-0.180959999442101</v>
      </c>
      <c r="N1116" s="160">
        <v>0</v>
      </c>
      <c r="O1116" s="160">
        <v>0</v>
      </c>
      <c r="P1116" s="160">
        <v>-4.5239999860525251E-2</v>
      </c>
      <c r="Q1116" s="146" t="s">
        <v>146</v>
      </c>
    </row>
    <row r="1117" spans="1:17" ht="10.7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7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7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1.4482399922581382</v>
      </c>
      <c r="I1119" s="176">
        <v>11.832992828320435</v>
      </c>
      <c r="J1119" s="185">
        <v>10.790760007741863</v>
      </c>
      <c r="K1119" s="177">
        <v>0</v>
      </c>
      <c r="L1119" s="177">
        <v>6.5779998540877571E-2</v>
      </c>
      <c r="M1119" s="177">
        <v>-0.17185999965667786</v>
      </c>
      <c r="N1119" s="177">
        <v>0.23884000073373324</v>
      </c>
      <c r="O1119" s="177">
        <v>1.9678668594688409</v>
      </c>
      <c r="P1119" s="186">
        <v>3.3189999904483236E-2</v>
      </c>
      <c r="Q1119" s="153" t="s">
        <v>239</v>
      </c>
    </row>
    <row r="1120" spans="1:17" ht="10.7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7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7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44440</v>
      </c>
      <c r="L1124" s="151">
        <v>44447</v>
      </c>
      <c r="M1124" s="151">
        <v>44454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7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7" customHeight="1" x14ac:dyDescent="0.2">
      <c r="A1126" s="122"/>
      <c r="B1126" s="183"/>
      <c r="C1126" s="258" t="s">
        <v>125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45"/>
    </row>
    <row r="1127" spans="1:17" ht="10.7" customHeight="1" x14ac:dyDescent="0.2">
      <c r="A1127" s="122"/>
      <c r="B1127" s="158" t="s">
        <v>80</v>
      </c>
      <c r="C1127" s="159">
        <v>1301.271</v>
      </c>
      <c r="D1127" s="197">
        <v>1524.971</v>
      </c>
      <c r="E1127" s="160">
        <v>0.10000000000013642</v>
      </c>
      <c r="F1127" s="160">
        <v>223.70000000000005</v>
      </c>
      <c r="G1127" s="246">
        <v>1524.971</v>
      </c>
      <c r="H1127" s="160">
        <v>1164.9770000000001</v>
      </c>
      <c r="I1127" s="162">
        <v>76.393387152936029</v>
      </c>
      <c r="J1127" s="161">
        <v>359.99399999999991</v>
      </c>
      <c r="K1127" s="160">
        <v>34.070999999999913</v>
      </c>
      <c r="L1127" s="160">
        <v>32.777000000000044</v>
      </c>
      <c r="M1127" s="160">
        <v>27.9849999999999</v>
      </c>
      <c r="N1127" s="160">
        <v>19.226000000000113</v>
      </c>
      <c r="O1127" s="160">
        <v>1.2607452863038124</v>
      </c>
      <c r="P1127" s="160">
        <v>28.514749999999992</v>
      </c>
      <c r="Q1127" s="146">
        <v>10.624834515470065</v>
      </c>
    </row>
    <row r="1128" spans="1:17" ht="10.7" customHeight="1" x14ac:dyDescent="0.2">
      <c r="A1128" s="122"/>
      <c r="B1128" s="158" t="s">
        <v>81</v>
      </c>
      <c r="C1128" s="159">
        <v>318.71600000000001</v>
      </c>
      <c r="D1128" s="197">
        <v>550.71600000000001</v>
      </c>
      <c r="E1128" s="160">
        <v>0</v>
      </c>
      <c r="F1128" s="160">
        <v>232</v>
      </c>
      <c r="G1128" s="246">
        <v>550.71600000000001</v>
      </c>
      <c r="H1128" s="160">
        <v>496.75641440772995</v>
      </c>
      <c r="I1128" s="162">
        <v>90.201921572594586</v>
      </c>
      <c r="J1128" s="161">
        <v>53.959585592270059</v>
      </c>
      <c r="K1128" s="160">
        <v>3.6599999999999682</v>
      </c>
      <c r="L1128" s="160">
        <v>8.2379999999999995</v>
      </c>
      <c r="M1128" s="160">
        <v>0</v>
      </c>
      <c r="N1128" s="160">
        <v>4.2479999999999336</v>
      </c>
      <c r="O1128" s="160">
        <v>0.77135946658530596</v>
      </c>
      <c r="P1128" s="160">
        <v>4.0364999999999753</v>
      </c>
      <c r="Q1128" s="146">
        <v>11.367914181164471</v>
      </c>
    </row>
    <row r="1129" spans="1:17" ht="10.7" customHeight="1" x14ac:dyDescent="0.2">
      <c r="A1129" s="122"/>
      <c r="B1129" s="158" t="s">
        <v>82</v>
      </c>
      <c r="C1129" s="159">
        <v>73.11</v>
      </c>
      <c r="D1129" s="197">
        <v>54.61</v>
      </c>
      <c r="E1129" s="160">
        <v>0</v>
      </c>
      <c r="F1129" s="160">
        <v>-18.5</v>
      </c>
      <c r="G1129" s="246">
        <v>54.61</v>
      </c>
      <c r="H1129" s="160">
        <v>21.387</v>
      </c>
      <c r="I1129" s="162">
        <v>39.163156930965023</v>
      </c>
      <c r="J1129" s="161">
        <v>33.222999999999999</v>
      </c>
      <c r="K1129" s="160">
        <v>6.5640000000000072</v>
      </c>
      <c r="L1129" s="160">
        <v>0</v>
      </c>
      <c r="M1129" s="160">
        <v>0</v>
      </c>
      <c r="N1129" s="160">
        <v>0.87399999999999523</v>
      </c>
      <c r="O1129" s="160">
        <v>1.6004394799487187</v>
      </c>
      <c r="P1129" s="160">
        <v>1.8595000000000006</v>
      </c>
      <c r="Q1129" s="146">
        <v>15.866630814735139</v>
      </c>
    </row>
    <row r="1130" spans="1:17" ht="10.7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206.86399999999998</v>
      </c>
      <c r="I1130" s="162">
        <v>97.629857564916961</v>
      </c>
      <c r="J1130" s="161">
        <v>5.0220000000000482</v>
      </c>
      <c r="K1130" s="160">
        <v>21.024000000000001</v>
      </c>
      <c r="L1130" s="160">
        <v>1.7239999999999895</v>
      </c>
      <c r="M1130" s="160">
        <v>1.0009999999999764</v>
      </c>
      <c r="N1130" s="160">
        <v>0</v>
      </c>
      <c r="O1130" s="160">
        <v>0</v>
      </c>
      <c r="P1130" s="160">
        <v>5.9372499999999917</v>
      </c>
      <c r="Q1130" s="146">
        <v>0</v>
      </c>
    </row>
    <row r="1131" spans="1:17" ht="10.7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7" customHeight="1" x14ac:dyDescent="0.2">
      <c r="A1132" s="122"/>
      <c r="B1132" s="158" t="s">
        <v>85</v>
      </c>
      <c r="C1132" s="159">
        <v>33.366999999999997</v>
      </c>
      <c r="D1132" s="197">
        <v>42.567</v>
      </c>
      <c r="E1132" s="160">
        <v>7.3000000000000043</v>
      </c>
      <c r="F1132" s="160">
        <v>9.2000000000000028</v>
      </c>
      <c r="G1132" s="246">
        <v>42.567</v>
      </c>
      <c r="H1132" s="160">
        <v>6.5529999999999999</v>
      </c>
      <c r="I1132" s="162">
        <v>15.394554467075434</v>
      </c>
      <c r="J1132" s="161">
        <v>36.014000000000003</v>
      </c>
      <c r="K1132" s="160">
        <v>0.17199999999999971</v>
      </c>
      <c r="L1132" s="160">
        <v>1.9999999999997797E-3</v>
      </c>
      <c r="M1132" s="160">
        <v>0.19500000000000028</v>
      </c>
      <c r="N1132" s="160">
        <v>0</v>
      </c>
      <c r="O1132" s="160">
        <v>0</v>
      </c>
      <c r="P1132" s="160">
        <v>9.2249999999999943E-2</v>
      </c>
      <c r="Q1132" s="146" t="s">
        <v>239</v>
      </c>
    </row>
    <row r="1133" spans="1:17" ht="10.7" customHeight="1" x14ac:dyDescent="0.2">
      <c r="A1133" s="122"/>
      <c r="B1133" s="158" t="s">
        <v>86</v>
      </c>
      <c r="C1133" s="159">
        <v>78.884</v>
      </c>
      <c r="D1133" s="197">
        <v>117.384</v>
      </c>
      <c r="E1133" s="160">
        <v>-0.10000000000000853</v>
      </c>
      <c r="F1133" s="160">
        <v>38.5</v>
      </c>
      <c r="G1133" s="246">
        <v>117.384</v>
      </c>
      <c r="H1133" s="160">
        <v>104.42300000000002</v>
      </c>
      <c r="I1133" s="162">
        <v>88.958461119062235</v>
      </c>
      <c r="J1133" s="161">
        <v>12.960999999999984</v>
      </c>
      <c r="K1133" s="160">
        <v>7.5209999999999866</v>
      </c>
      <c r="L1133" s="160">
        <v>0</v>
      </c>
      <c r="M1133" s="160">
        <v>1.2199999999999989</v>
      </c>
      <c r="N1133" s="160">
        <v>3.224000000000018</v>
      </c>
      <c r="O1133" s="160">
        <v>2.7465412662713984</v>
      </c>
      <c r="P1133" s="160">
        <v>2.9912500000000009</v>
      </c>
      <c r="Q1133" s="146">
        <v>2.3329711659005365</v>
      </c>
    </row>
    <row r="1134" spans="1:17" ht="10.7" customHeight="1" x14ac:dyDescent="0.2">
      <c r="A1134" s="122"/>
      <c r="B1134" s="158" t="s">
        <v>87</v>
      </c>
      <c r="C1134" s="159">
        <v>56.201000000000001</v>
      </c>
      <c r="D1134" s="197">
        <v>44.501000000000005</v>
      </c>
      <c r="E1134" s="160">
        <v>0</v>
      </c>
      <c r="F1134" s="160">
        <v>-11.699999999999996</v>
      </c>
      <c r="G1134" s="246">
        <v>44.501000000000005</v>
      </c>
      <c r="H1134" s="160">
        <v>1.8480000000000001</v>
      </c>
      <c r="I1134" s="162">
        <v>4.152715669310802</v>
      </c>
      <c r="J1134" s="161">
        <v>42.653000000000006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7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7" customHeight="1" x14ac:dyDescent="0.2">
      <c r="A1136" s="122"/>
      <c r="B1136" s="158" t="s">
        <v>89</v>
      </c>
      <c r="C1136" s="159">
        <v>25</v>
      </c>
      <c r="D1136" s="197">
        <v>38.799999999999997</v>
      </c>
      <c r="E1136" s="160">
        <v>0</v>
      </c>
      <c r="F1136" s="160">
        <v>13.799999999999997</v>
      </c>
      <c r="G1136" s="246">
        <v>38.799999999999997</v>
      </c>
      <c r="H1136" s="160">
        <v>0.23499999999999999</v>
      </c>
      <c r="I1136" s="162">
        <v>0.60567010309278357</v>
      </c>
      <c r="J1136" s="161">
        <v>38.564999999999998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7" customHeight="1" x14ac:dyDescent="0.2">
      <c r="A1137" s="122"/>
      <c r="B1137" s="165" t="s">
        <v>90</v>
      </c>
      <c r="C1137" s="159">
        <v>2094.3639999999996</v>
      </c>
      <c r="D1137" s="197">
        <v>2587.3640000000005</v>
      </c>
      <c r="E1137" s="160">
        <v>7.3000000000001322</v>
      </c>
      <c r="F1137" s="160">
        <v>493.00000000000006</v>
      </c>
      <c r="G1137" s="246">
        <v>2587.3640000000005</v>
      </c>
      <c r="H1137" s="160">
        <v>2004.5944144077298</v>
      </c>
      <c r="I1137" s="162">
        <v>77.47632008514185</v>
      </c>
      <c r="J1137" s="161">
        <v>582.76958559227</v>
      </c>
      <c r="K1137" s="160">
        <v>73.011999999999873</v>
      </c>
      <c r="L1137" s="160">
        <v>42.741000000000035</v>
      </c>
      <c r="M1137" s="160">
        <v>30.400999999999875</v>
      </c>
      <c r="N1137" s="160">
        <v>27.57200000000006</v>
      </c>
      <c r="O1137" s="160">
        <v>1.0656405515420349</v>
      </c>
      <c r="P1137" s="166">
        <v>43.431499999999957</v>
      </c>
      <c r="Q1137" s="146">
        <v>11.418131669232483</v>
      </c>
    </row>
    <row r="1138" spans="1:17" ht="10.7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7" customHeight="1" x14ac:dyDescent="0.2">
      <c r="A1139" s="122"/>
      <c r="B1139" s="158" t="s">
        <v>91</v>
      </c>
      <c r="C1139" s="159">
        <v>66.978999999999999</v>
      </c>
      <c r="D1139" s="197">
        <v>21.379000000000005</v>
      </c>
      <c r="E1139" s="160">
        <v>-7.2999999999999972</v>
      </c>
      <c r="F1139" s="160">
        <v>-45.599999999999994</v>
      </c>
      <c r="G1139" s="246">
        <v>21.379000000000005</v>
      </c>
      <c r="H1139" s="160">
        <v>20.190999999999999</v>
      </c>
      <c r="I1139" s="162">
        <v>94.443145142429458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7" customHeight="1" x14ac:dyDescent="0.2">
      <c r="A1140" s="122"/>
      <c r="B1140" s="158" t="s">
        <v>92</v>
      </c>
      <c r="C1140" s="159">
        <v>232.49799999999999</v>
      </c>
      <c r="D1140" s="197">
        <v>66.198000000000008</v>
      </c>
      <c r="E1140" s="160">
        <v>0</v>
      </c>
      <c r="F1140" s="160">
        <v>-166.29999999999998</v>
      </c>
      <c r="G1140" s="246">
        <v>66.198000000000008</v>
      </c>
      <c r="H1140" s="160">
        <v>54.379027215778812</v>
      </c>
      <c r="I1140" s="162">
        <v>82.146027396263946</v>
      </c>
      <c r="J1140" s="161">
        <v>11.818972784221195</v>
      </c>
      <c r="K1140" s="160">
        <v>0.54899999999999949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0.13724999999999987</v>
      </c>
      <c r="Q1140" s="146" t="s">
        <v>239</v>
      </c>
    </row>
    <row r="1141" spans="1:17" ht="10.7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7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7" customHeight="1" x14ac:dyDescent="0.2">
      <c r="A1143" s="122"/>
      <c r="B1143" s="158" t="s">
        <v>94</v>
      </c>
      <c r="C1143" s="159">
        <v>63.081000000000003</v>
      </c>
      <c r="D1143" s="197">
        <v>50.281000000000006</v>
      </c>
      <c r="E1143" s="160">
        <v>0</v>
      </c>
      <c r="F1143" s="160">
        <v>-12.799999999999997</v>
      </c>
      <c r="G1143" s="246">
        <v>50.281000000000006</v>
      </c>
      <c r="H1143" s="160">
        <v>20.0665599976778</v>
      </c>
      <c r="I1143" s="162">
        <v>39.908832357506412</v>
      </c>
      <c r="J1143" s="161">
        <v>30.214440002322206</v>
      </c>
      <c r="K1143" s="160">
        <v>0.10126000213623243</v>
      </c>
      <c r="L1143" s="160">
        <v>1.4640000343320025E-2</v>
      </c>
      <c r="M1143" s="160">
        <v>2.4399999618527346E-2</v>
      </c>
      <c r="N1143" s="160">
        <v>1.3041800231933607</v>
      </c>
      <c r="O1143" s="160">
        <v>2.5937829860053707</v>
      </c>
      <c r="P1143" s="160">
        <v>0.36112000632286012</v>
      </c>
      <c r="Q1143" s="146" t="s">
        <v>239</v>
      </c>
    </row>
    <row r="1144" spans="1:17" ht="10.7" customHeight="1" x14ac:dyDescent="0.2">
      <c r="A1144" s="122"/>
      <c r="B1144" s="158" t="s">
        <v>95</v>
      </c>
      <c r="C1144" s="159">
        <v>46.283000000000001</v>
      </c>
      <c r="D1144" s="197">
        <v>37.483000000000004</v>
      </c>
      <c r="E1144" s="160">
        <v>0</v>
      </c>
      <c r="F1144" s="160">
        <v>-8.7999999999999972</v>
      </c>
      <c r="G1144" s="246">
        <v>37.483000000000004</v>
      </c>
      <c r="H1144" s="160">
        <v>9.1364423885643493</v>
      </c>
      <c r="I1144" s="162">
        <v>24.374896322504465</v>
      </c>
      <c r="J1144" s="161">
        <v>28.346557611435657</v>
      </c>
      <c r="K1144" s="160">
        <v>0</v>
      </c>
      <c r="L1144" s="160">
        <v>0.35867999649047988</v>
      </c>
      <c r="M1144" s="160">
        <v>0.1346722488403298</v>
      </c>
      <c r="N1144" s="160">
        <v>0</v>
      </c>
      <c r="O1144" s="160">
        <v>0</v>
      </c>
      <c r="P1144" s="160">
        <v>0.12333806133270242</v>
      </c>
      <c r="Q1144" s="146" t="s">
        <v>239</v>
      </c>
    </row>
    <row r="1145" spans="1:17" ht="10.7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0.32451999473571802</v>
      </c>
      <c r="I1145" s="162">
        <v>5.6262135009659842</v>
      </c>
      <c r="J1145" s="161">
        <v>5.4434800052642824</v>
      </c>
      <c r="K1145" s="160">
        <v>0</v>
      </c>
      <c r="L1145" s="160">
        <v>7.3199996948242002E-2</v>
      </c>
      <c r="M1145" s="160">
        <v>0</v>
      </c>
      <c r="N1145" s="160">
        <v>0.12565999603271502</v>
      </c>
      <c r="O1145" s="160">
        <v>2.1785713597904821</v>
      </c>
      <c r="P1145" s="160">
        <v>4.9714998245239256E-2</v>
      </c>
      <c r="Q1145" s="146" t="s">
        <v>239</v>
      </c>
    </row>
    <row r="1146" spans="1:17" ht="10.7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7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7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7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7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7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7" customHeight="1" x14ac:dyDescent="0.2">
      <c r="A1152" s="122"/>
      <c r="B1152" s="165" t="s">
        <v>104</v>
      </c>
      <c r="C1152" s="169">
        <v>2700.9089999999997</v>
      </c>
      <c r="D1152" s="197">
        <v>2822.2090000000003</v>
      </c>
      <c r="E1152" s="160">
        <v>0</v>
      </c>
      <c r="F1152" s="160">
        <v>121.30000000000007</v>
      </c>
      <c r="G1152" s="246">
        <v>2822.2090000000003</v>
      </c>
      <c r="H1152" s="160">
        <v>2113.6335039138494</v>
      </c>
      <c r="I1152" s="162">
        <v>74.892876605306313</v>
      </c>
      <c r="J1152" s="161">
        <v>708.57549608615091</v>
      </c>
      <c r="K1152" s="160">
        <v>73.662260002136918</v>
      </c>
      <c r="L1152" s="160">
        <v>43.187519993781279</v>
      </c>
      <c r="M1152" s="160">
        <v>30.560072248459619</v>
      </c>
      <c r="N1152" s="160">
        <v>29.00184001922571</v>
      </c>
      <c r="O1152" s="160">
        <v>1.0276290671323671</v>
      </c>
      <c r="P1152" s="160">
        <v>44.102923065900882</v>
      </c>
      <c r="Q1152" s="146">
        <v>14.066406642193773</v>
      </c>
    </row>
    <row r="1153" spans="1:17" ht="10.7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7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7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7" customHeight="1" x14ac:dyDescent="0.2">
      <c r="A1156" s="122"/>
      <c r="B1156" s="171" t="s">
        <v>107</v>
      </c>
      <c r="C1156" s="159">
        <v>20.745000000000001</v>
      </c>
      <c r="D1156" s="159">
        <v>28.145</v>
      </c>
      <c r="E1156" s="170">
        <v>0</v>
      </c>
      <c r="F1156" s="160">
        <v>7.3999999999999986</v>
      </c>
      <c r="G1156" s="246">
        <v>28.145</v>
      </c>
      <c r="H1156" s="160">
        <v>0</v>
      </c>
      <c r="I1156" s="162">
        <v>0</v>
      </c>
      <c r="J1156" s="161">
        <v>28.145</v>
      </c>
      <c r="K1156" s="160">
        <v>0</v>
      </c>
      <c r="L1156" s="160">
        <v>0</v>
      </c>
      <c r="M1156" s="160">
        <v>-3.4204999446868903E-2</v>
      </c>
      <c r="N1156" s="160">
        <v>0</v>
      </c>
      <c r="O1156" s="160">
        <v>0</v>
      </c>
      <c r="P1156" s="160">
        <v>-8.5512498617172257E-3</v>
      </c>
      <c r="Q1156" s="146" t="s">
        <v>239</v>
      </c>
    </row>
    <row r="1157" spans="1:17" ht="10.7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7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7" customHeight="1" x14ac:dyDescent="0.2">
      <c r="A1159" s="122"/>
      <c r="B1159" s="172" t="s">
        <v>110</v>
      </c>
      <c r="C1159" s="251">
        <v>2740.9639999999995</v>
      </c>
      <c r="D1159" s="192">
        <v>2860.6640000000002</v>
      </c>
      <c r="E1159" s="174">
        <v>0</v>
      </c>
      <c r="F1159" s="177">
        <v>119.70000000000007</v>
      </c>
      <c r="G1159" s="240">
        <v>2860.6640000000007</v>
      </c>
      <c r="H1159" s="177">
        <v>2113.6335039138494</v>
      </c>
      <c r="I1159" s="176">
        <v>73.886115388380063</v>
      </c>
      <c r="J1159" s="185">
        <v>747.03049608615129</v>
      </c>
      <c r="K1159" s="177">
        <v>73.662260002136918</v>
      </c>
      <c r="L1159" s="177">
        <v>43.187519993781279</v>
      </c>
      <c r="M1159" s="177">
        <v>30.525867249012663</v>
      </c>
      <c r="N1159" s="177">
        <v>29.00184001922571</v>
      </c>
      <c r="O1159" s="177">
        <v>1.0138149750975896</v>
      </c>
      <c r="P1159" s="177">
        <v>44.094371816039143</v>
      </c>
      <c r="Q1159" s="153">
        <v>14.941629176683772</v>
      </c>
    </row>
    <row r="1160" spans="1:17" ht="10.7" customHeight="1" x14ac:dyDescent="0.2">
      <c r="A1160" s="122"/>
      <c r="B1160" s="187" t="s">
        <v>271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7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7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7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7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7" customHeight="1" x14ac:dyDescent="0.2">
      <c r="A1165" s="122"/>
      <c r="B1165" s="131" t="s">
        <v>270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7" customHeight="1" x14ac:dyDescent="0.2">
      <c r="A1166" s="122"/>
      <c r="D1166" s="135"/>
      <c r="N1166" s="124"/>
    </row>
    <row r="1167" spans="1:17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7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44440</v>
      </c>
      <c r="L1169" s="151">
        <v>44447</v>
      </c>
      <c r="M1169" s="151">
        <v>44454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7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7" customHeight="1" x14ac:dyDescent="0.2">
      <c r="A1171" s="122"/>
      <c r="B1171" s="183"/>
      <c r="C1171" s="270" t="s">
        <v>140</v>
      </c>
      <c r="D1171" s="270"/>
      <c r="E1171" s="270"/>
      <c r="F1171" s="270"/>
      <c r="G1171" s="270"/>
      <c r="H1171" s="270"/>
      <c r="I1171" s="270"/>
      <c r="J1171" s="270"/>
      <c r="K1171" s="270"/>
      <c r="L1171" s="270"/>
      <c r="M1171" s="270"/>
      <c r="N1171" s="270"/>
      <c r="O1171" s="270"/>
      <c r="P1171" s="271"/>
      <c r="Q1171" s="145"/>
    </row>
    <row r="1172" spans="1:17" ht="10.7" customHeight="1" x14ac:dyDescent="0.2">
      <c r="A1172" s="122"/>
      <c r="B1172" s="158" t="s">
        <v>80</v>
      </c>
      <c r="C1172" s="159">
        <v>6416.326</v>
      </c>
      <c r="D1172" s="197">
        <v>6519.1260000000002</v>
      </c>
      <c r="E1172" s="160">
        <v>0</v>
      </c>
      <c r="F1172" s="160">
        <v>102.80000000000018</v>
      </c>
      <c r="G1172" s="246">
        <v>6519.1260000000002</v>
      </c>
      <c r="H1172" s="160">
        <v>3552.9830000000002</v>
      </c>
      <c r="I1172" s="162">
        <v>54.500910091322062</v>
      </c>
      <c r="J1172" s="161">
        <v>2966.143</v>
      </c>
      <c r="K1172" s="160">
        <v>113.26699999999983</v>
      </c>
      <c r="L1172" s="160">
        <v>145.01400000000012</v>
      </c>
      <c r="M1172" s="160">
        <v>72.208999999999833</v>
      </c>
      <c r="N1172" s="160">
        <v>286.4640000000004</v>
      </c>
      <c r="O1172" s="160">
        <v>4.3942086715305146</v>
      </c>
      <c r="P1172" s="160">
        <v>154.23850000000004</v>
      </c>
      <c r="Q1172" s="146">
        <v>17.230885933148983</v>
      </c>
    </row>
    <row r="1173" spans="1:17" ht="10.7" customHeight="1" x14ac:dyDescent="0.2">
      <c r="A1173" s="122"/>
      <c r="B1173" s="158" t="s">
        <v>81</v>
      </c>
      <c r="C1173" s="159">
        <v>170.94900000000001</v>
      </c>
      <c r="D1173" s="197">
        <v>220.24900000000002</v>
      </c>
      <c r="E1173" s="160">
        <v>0</v>
      </c>
      <c r="F1173" s="160">
        <v>49.300000000000011</v>
      </c>
      <c r="G1173" s="246">
        <v>220.24900000000002</v>
      </c>
      <c r="H1173" s="160">
        <v>6.6000000000000003E-2</v>
      </c>
      <c r="I1173" s="162">
        <v>2.9966083841470335E-2</v>
      </c>
      <c r="J1173" s="161">
        <v>220.18300000000002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7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7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7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34.758000000000003</v>
      </c>
      <c r="I1176" s="162">
        <v>23.29858900023461</v>
      </c>
      <c r="J1176" s="161">
        <v>114.42699999999999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239</v>
      </c>
    </row>
    <row r="1177" spans="1:17" ht="10.7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1184.327</v>
      </c>
      <c r="I1177" s="162">
        <v>55.521244607628496</v>
      </c>
      <c r="J1177" s="161">
        <v>948.77900000000022</v>
      </c>
      <c r="K1177" s="160">
        <v>39.601000000000113</v>
      </c>
      <c r="L1177" s="160">
        <v>23.522999999999911</v>
      </c>
      <c r="M1177" s="160">
        <v>50.700000000000045</v>
      </c>
      <c r="N1177" s="160">
        <v>39.116999999999962</v>
      </c>
      <c r="O1177" s="160">
        <v>1.8338047898229137</v>
      </c>
      <c r="P1177" s="160">
        <v>38.235250000000008</v>
      </c>
      <c r="Q1177" s="146">
        <v>22.814248631825347</v>
      </c>
    </row>
    <row r="1178" spans="1:17" ht="10.7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304.32</v>
      </c>
      <c r="I1178" s="162">
        <v>55.247234642804628</v>
      </c>
      <c r="J1178" s="161">
        <v>246.51299999999998</v>
      </c>
      <c r="K1178" s="160">
        <v>21.810000000000002</v>
      </c>
      <c r="L1178" s="160">
        <v>17.831999999999994</v>
      </c>
      <c r="M1178" s="160">
        <v>5.2719999999999914</v>
      </c>
      <c r="N1178" s="160">
        <v>21.483000000000004</v>
      </c>
      <c r="O1178" s="160">
        <v>3.9000931316751184</v>
      </c>
      <c r="P1178" s="160">
        <v>16.599249999999998</v>
      </c>
      <c r="Q1178" s="146">
        <v>12.850851695106707</v>
      </c>
    </row>
    <row r="1179" spans="1:17" ht="10.7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506.42</v>
      </c>
      <c r="I1179" s="162">
        <v>86.342293436267113</v>
      </c>
      <c r="J1179" s="161">
        <v>80.105999999999938</v>
      </c>
      <c r="K1179" s="160">
        <v>0</v>
      </c>
      <c r="L1179" s="160">
        <v>18.414000000000044</v>
      </c>
      <c r="M1179" s="160">
        <v>1.6979999999999791</v>
      </c>
      <c r="N1179" s="160">
        <v>86.52600000000001</v>
      </c>
      <c r="O1179" s="160">
        <v>14.752287196134532</v>
      </c>
      <c r="P1179" s="160">
        <v>26.659500000000008</v>
      </c>
      <c r="Q1179" s="146">
        <v>1.0047825353063602</v>
      </c>
    </row>
    <row r="1180" spans="1:17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7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7" customHeight="1" x14ac:dyDescent="0.2">
      <c r="A1182" s="122"/>
      <c r="B1182" s="165" t="s">
        <v>90</v>
      </c>
      <c r="C1182" s="159">
        <v>10452.725</v>
      </c>
      <c r="D1182" s="197">
        <v>10691.924999999999</v>
      </c>
      <c r="E1182" s="160">
        <v>0</v>
      </c>
      <c r="F1182" s="160">
        <v>239.19999999999891</v>
      </c>
      <c r="G1182" s="246">
        <v>10691.924999999999</v>
      </c>
      <c r="H1182" s="160">
        <v>5582.9039999999995</v>
      </c>
      <c r="I1182" s="162">
        <v>52.216078956782802</v>
      </c>
      <c r="J1182" s="161">
        <v>5109.0209999999997</v>
      </c>
      <c r="K1182" s="160">
        <v>174.67799999999994</v>
      </c>
      <c r="L1182" s="160">
        <v>204.78300000000007</v>
      </c>
      <c r="M1182" s="160">
        <v>129.87899999999985</v>
      </c>
      <c r="N1182" s="160">
        <v>433.59000000000037</v>
      </c>
      <c r="O1182" s="160">
        <v>4.0553034182338576</v>
      </c>
      <c r="P1182" s="166">
        <v>235.73250000000004</v>
      </c>
      <c r="Q1182" s="146">
        <v>19.672959816741429</v>
      </c>
    </row>
    <row r="1183" spans="1:17" ht="10.7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7" customHeight="1" x14ac:dyDescent="0.2">
      <c r="A1184" s="122"/>
      <c r="B1184" s="158" t="s">
        <v>91</v>
      </c>
      <c r="C1184" s="159">
        <v>261.18</v>
      </c>
      <c r="D1184" s="197">
        <v>143.48000000000002</v>
      </c>
      <c r="E1184" s="160">
        <v>0</v>
      </c>
      <c r="F1184" s="160">
        <v>-117.69999999999999</v>
      </c>
      <c r="G1184" s="246">
        <v>143.48000000000002</v>
      </c>
      <c r="H1184" s="160">
        <v>35.938999959945676</v>
      </c>
      <c r="I1184" s="162">
        <v>25.048090298261549</v>
      </c>
      <c r="J1184" s="161">
        <v>107.54100004005434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7" customHeight="1" x14ac:dyDescent="0.2">
      <c r="A1185" s="122"/>
      <c r="B1185" s="158" t="s">
        <v>92</v>
      </c>
      <c r="C1185" s="159">
        <v>209.59200000000001</v>
      </c>
      <c r="D1185" s="197">
        <v>159.392</v>
      </c>
      <c r="E1185" s="160">
        <v>0</v>
      </c>
      <c r="F1185" s="160">
        <v>-50.200000000000017</v>
      </c>
      <c r="G1185" s="246">
        <v>159.392</v>
      </c>
      <c r="H1185" s="160">
        <v>21.971</v>
      </c>
      <c r="I1185" s="162">
        <v>13.78425516964465</v>
      </c>
      <c r="J1185" s="161">
        <v>137.42099999999999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7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7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7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1143.2980020337141</v>
      </c>
      <c r="I1188" s="162">
        <v>46.166550453942158</v>
      </c>
      <c r="J1188" s="161">
        <v>1333.1659979662859</v>
      </c>
      <c r="K1188" s="160">
        <v>39.49500008010898</v>
      </c>
      <c r="L1188" s="160">
        <v>24.291999818801969</v>
      </c>
      <c r="M1188" s="160">
        <v>35.756000185013136</v>
      </c>
      <c r="N1188" s="160">
        <v>41.543999879840158</v>
      </c>
      <c r="O1188" s="160">
        <v>1.6775531515838775</v>
      </c>
      <c r="P1188" s="160">
        <v>35.271749990941061</v>
      </c>
      <c r="Q1188" s="146">
        <v>35.79699046145106</v>
      </c>
    </row>
    <row r="1189" spans="1:17" ht="10.7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173.40658551335301</v>
      </c>
      <c r="I1189" s="162">
        <v>58.942336432170627</v>
      </c>
      <c r="J1189" s="161">
        <v>120.79041448664699</v>
      </c>
      <c r="K1189" s="160">
        <v>0</v>
      </c>
      <c r="L1189" s="160">
        <v>15.873000004768983</v>
      </c>
      <c r="M1189" s="160">
        <v>4.2425852537150206</v>
      </c>
      <c r="N1189" s="160">
        <v>0</v>
      </c>
      <c r="O1189" s="160">
        <v>0</v>
      </c>
      <c r="P1189" s="160">
        <v>5.0288963146210008</v>
      </c>
      <c r="Q1189" s="146">
        <v>22.019269225229646</v>
      </c>
    </row>
    <row r="1190" spans="1:17" ht="10.7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2.5150000000000001</v>
      </c>
      <c r="I1190" s="162">
        <v>5.019158617386446</v>
      </c>
      <c r="J1190" s="161">
        <v>47.592999999999996</v>
      </c>
      <c r="K1190" s="160">
        <v>0</v>
      </c>
      <c r="L1190" s="160">
        <v>0</v>
      </c>
      <c r="M1190" s="160">
        <v>0</v>
      </c>
      <c r="N1190" s="160">
        <v>0.87100000000000022</v>
      </c>
      <c r="O1190" s="160">
        <v>1.738245389957692</v>
      </c>
      <c r="P1190" s="160">
        <v>0.21775000000000005</v>
      </c>
      <c r="Q1190" s="146" t="s">
        <v>239</v>
      </c>
    </row>
    <row r="1191" spans="1:17" ht="10.7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7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7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7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7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7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7" customHeight="1" x14ac:dyDescent="0.2">
      <c r="A1197" s="122"/>
      <c r="B1197" s="165" t="s">
        <v>104</v>
      </c>
      <c r="C1197" s="169">
        <v>13993.545</v>
      </c>
      <c r="D1197" s="197">
        <v>13973.545</v>
      </c>
      <c r="E1197" s="160">
        <v>0</v>
      </c>
      <c r="F1197" s="160">
        <v>-20</v>
      </c>
      <c r="G1197" s="246">
        <v>13973.545</v>
      </c>
      <c r="H1197" s="160">
        <v>6960.0335875070123</v>
      </c>
      <c r="I1197" s="162">
        <v>49.8086461775234</v>
      </c>
      <c r="J1197" s="161">
        <v>7013.5114124929878</v>
      </c>
      <c r="K1197" s="160">
        <v>214.17300008010898</v>
      </c>
      <c r="L1197" s="160">
        <v>244.94799982357108</v>
      </c>
      <c r="M1197" s="160">
        <v>169.87758543872769</v>
      </c>
      <c r="N1197" s="160">
        <v>476.0049998798404</v>
      </c>
      <c r="O1197" s="160">
        <v>3.4064727302902762</v>
      </c>
      <c r="P1197" s="160">
        <v>276.25089630556204</v>
      </c>
      <c r="Q1197" s="146">
        <v>23.388194233170267</v>
      </c>
    </row>
    <row r="1198" spans="1:17" ht="10.7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7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7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242.66900000000001</v>
      </c>
      <c r="I1200" s="162">
        <v>36.276538175208024</v>
      </c>
      <c r="J1200" s="161">
        <v>426.27299999999991</v>
      </c>
      <c r="K1200" s="160">
        <v>3.3160000000000025</v>
      </c>
      <c r="L1200" s="160">
        <v>11.762</v>
      </c>
      <c r="M1200" s="160">
        <v>6.9809999999999945</v>
      </c>
      <c r="N1200" s="160">
        <v>12.742000000000019</v>
      </c>
      <c r="O1200" s="160">
        <v>1.9047989212816689</v>
      </c>
      <c r="P1200" s="160">
        <v>8.700250000000004</v>
      </c>
      <c r="Q1200" s="146">
        <v>46.995488635384007</v>
      </c>
    </row>
    <row r="1201" spans="1:17" ht="10.7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644.56000000000006</v>
      </c>
      <c r="I1201" s="162">
        <v>39.963196361300639</v>
      </c>
      <c r="J1201" s="161">
        <v>968.32399999999973</v>
      </c>
      <c r="K1201" s="160">
        <v>8.8439999999999372</v>
      </c>
      <c r="L1201" s="160">
        <v>37.935000000000059</v>
      </c>
      <c r="M1201" s="160">
        <v>22.406999999046317</v>
      </c>
      <c r="N1201" s="160">
        <v>21.034999999999968</v>
      </c>
      <c r="O1201" s="160">
        <v>1.3041855458917051</v>
      </c>
      <c r="P1201" s="160">
        <v>22.555249999761571</v>
      </c>
      <c r="Q1201" s="146">
        <v>40.9312022704353</v>
      </c>
    </row>
    <row r="1202" spans="1:17" ht="10.7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7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7" customHeight="1" x14ac:dyDescent="0.2">
      <c r="A1204" s="122"/>
      <c r="B1204" s="172" t="s">
        <v>110</v>
      </c>
      <c r="C1204" s="251">
        <v>16302.834999999999</v>
      </c>
      <c r="D1204" s="192">
        <v>16262.834999999999</v>
      </c>
      <c r="E1204" s="174">
        <v>0</v>
      </c>
      <c r="F1204" s="177">
        <v>-40.000000000000114</v>
      </c>
      <c r="G1204" s="240">
        <v>16262.834999999999</v>
      </c>
      <c r="H1204" s="177">
        <v>7847.2625875070125</v>
      </c>
      <c r="I1204" s="176">
        <v>48.252734455628513</v>
      </c>
      <c r="J1204" s="185">
        <v>8415.5724124929875</v>
      </c>
      <c r="K1204" s="177">
        <v>226.33300008010883</v>
      </c>
      <c r="L1204" s="177">
        <v>294.6449998235712</v>
      </c>
      <c r="M1204" s="177">
        <v>199.26558543777355</v>
      </c>
      <c r="N1204" s="177">
        <v>509.78199987984044</v>
      </c>
      <c r="O1204" s="177">
        <v>3.1346441126644917</v>
      </c>
      <c r="P1204" s="186">
        <v>307.50639630532351</v>
      </c>
      <c r="Q1204" s="153">
        <v>25.367145898770687</v>
      </c>
    </row>
    <row r="1205" spans="1:17" ht="10.7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7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7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44440</v>
      </c>
      <c r="L1209" s="151">
        <v>44447</v>
      </c>
      <c r="M1209" s="151">
        <v>44454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7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7" customHeight="1" x14ac:dyDescent="0.2">
      <c r="A1211" s="122"/>
      <c r="B1211" s="183"/>
      <c r="C1211" s="269" t="s">
        <v>232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45"/>
    </row>
    <row r="1212" spans="1:17" ht="10.7" customHeight="1" x14ac:dyDescent="0.2">
      <c r="A1212" s="122"/>
      <c r="B1212" s="158" t="s">
        <v>80</v>
      </c>
      <c r="C1212" s="159">
        <v>1119.1310000000001</v>
      </c>
      <c r="D1212" s="197">
        <v>1142.0310000000002</v>
      </c>
      <c r="E1212" s="160">
        <v>0.10000000000013642</v>
      </c>
      <c r="F1212" s="160">
        <v>22.900000000000091</v>
      </c>
      <c r="G1212" s="246">
        <v>1142.0310000000002</v>
      </c>
      <c r="H1212" s="160">
        <v>460.67399999999998</v>
      </c>
      <c r="I1212" s="162">
        <v>40.338134428925301</v>
      </c>
      <c r="J1212" s="161">
        <v>681.3570000000002</v>
      </c>
      <c r="K1212" s="160">
        <v>17.826000000000022</v>
      </c>
      <c r="L1212" s="160">
        <v>14.122000000000014</v>
      </c>
      <c r="M1212" s="160">
        <v>11.942999999999984</v>
      </c>
      <c r="N1212" s="160">
        <v>9.1589999999999918</v>
      </c>
      <c r="O1212" s="160">
        <v>0.80199224014059078</v>
      </c>
      <c r="P1212" s="160">
        <v>13.262500000000003</v>
      </c>
      <c r="Q1212" s="146">
        <v>49.37470311027333</v>
      </c>
    </row>
    <row r="1213" spans="1:17" ht="10.7" customHeight="1" x14ac:dyDescent="0.2">
      <c r="A1213" s="122"/>
      <c r="B1213" s="158" t="s">
        <v>81</v>
      </c>
      <c r="C1213" s="159">
        <v>170.393</v>
      </c>
      <c r="D1213" s="197">
        <v>203.09300000000002</v>
      </c>
      <c r="E1213" s="160">
        <v>0</v>
      </c>
      <c r="F1213" s="160">
        <v>32.700000000000017</v>
      </c>
      <c r="G1213" s="246">
        <v>203.09300000000002</v>
      </c>
      <c r="H1213" s="160">
        <v>28.943999999999999</v>
      </c>
      <c r="I1213" s="162">
        <v>14.251599021138098</v>
      </c>
      <c r="J1213" s="161">
        <v>174.14900000000003</v>
      </c>
      <c r="K1213" s="160">
        <v>0.6720000000000006</v>
      </c>
      <c r="L1213" s="160">
        <v>1.5579999999999998</v>
      </c>
      <c r="M1213" s="160">
        <v>0</v>
      </c>
      <c r="N1213" s="160">
        <v>0.71199999999999974</v>
      </c>
      <c r="O1213" s="160">
        <v>0.35057830649013</v>
      </c>
      <c r="P1213" s="160">
        <v>0.73550000000000004</v>
      </c>
      <c r="Q1213" s="146" t="s">
        <v>239</v>
      </c>
    </row>
    <row r="1214" spans="1:17" ht="10.7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58.433</v>
      </c>
      <c r="I1214" s="162">
        <v>59.842898693212078</v>
      </c>
      <c r="J1214" s="161">
        <v>39.211000000000006</v>
      </c>
      <c r="K1214" s="160">
        <v>5.5180000000000007</v>
      </c>
      <c r="L1214" s="160">
        <v>0</v>
      </c>
      <c r="M1214" s="160">
        <v>0</v>
      </c>
      <c r="N1214" s="160">
        <v>0.13799999999999812</v>
      </c>
      <c r="O1214" s="160">
        <v>0.1413297284011287</v>
      </c>
      <c r="P1214" s="160">
        <v>1.4139999999999997</v>
      </c>
      <c r="Q1214" s="146">
        <v>25.73055162659124</v>
      </c>
    </row>
    <row r="1215" spans="1:17" ht="10.7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3.5330000000000013</v>
      </c>
      <c r="L1215" s="160">
        <v>0.1980000000000004</v>
      </c>
      <c r="M1215" s="160">
        <v>0.25399999999999778</v>
      </c>
      <c r="N1215" s="160">
        <v>0</v>
      </c>
      <c r="O1215" s="160">
        <v>0</v>
      </c>
      <c r="P1215" s="160">
        <v>0.99624999999999986</v>
      </c>
      <c r="Q1215" s="146">
        <v>32.373902132998744</v>
      </c>
    </row>
    <row r="1216" spans="1:17" ht="10.7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7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7" customHeight="1" x14ac:dyDescent="0.2">
      <c r="A1218" s="122"/>
      <c r="B1218" s="158" t="s">
        <v>86</v>
      </c>
      <c r="C1218" s="159">
        <v>61.393999999999998</v>
      </c>
      <c r="D1218" s="197">
        <v>81.293999999999997</v>
      </c>
      <c r="E1218" s="160">
        <v>-0.10000000000000853</v>
      </c>
      <c r="F1218" s="160">
        <v>19.899999999999999</v>
      </c>
      <c r="G1218" s="246">
        <v>81.293999999999997</v>
      </c>
      <c r="H1218" s="160">
        <v>27.186</v>
      </c>
      <c r="I1218" s="162">
        <v>33.441582404605505</v>
      </c>
      <c r="J1218" s="161">
        <v>54.107999999999997</v>
      </c>
      <c r="K1218" s="160">
        <v>0.82900000000000063</v>
      </c>
      <c r="L1218" s="160">
        <v>0</v>
      </c>
      <c r="M1218" s="160">
        <v>0.29399999999999693</v>
      </c>
      <c r="N1218" s="160">
        <v>1.0680000000000014</v>
      </c>
      <c r="O1218" s="160">
        <v>1.313750092257733</v>
      </c>
      <c r="P1218" s="160">
        <v>0.54774999999999974</v>
      </c>
      <c r="Q1218" s="146" t="s">
        <v>239</v>
      </c>
    </row>
    <row r="1219" spans="1:17" ht="10.7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7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7" customHeight="1" x14ac:dyDescent="0.2">
      <c r="A1222" s="122"/>
      <c r="B1222" s="165" t="s">
        <v>90</v>
      </c>
      <c r="C1222" s="159">
        <v>1651.5399999999997</v>
      </c>
      <c r="D1222" s="197">
        <v>1740.8400000000004</v>
      </c>
      <c r="E1222" s="160">
        <v>1.2789769243681803E-13</v>
      </c>
      <c r="F1222" s="160">
        <v>89.300000000000637</v>
      </c>
      <c r="G1222" s="246">
        <v>1740.8400000000004</v>
      </c>
      <c r="H1222" s="160">
        <v>667.24700000000007</v>
      </c>
      <c r="I1222" s="162">
        <v>38.329025068357801</v>
      </c>
      <c r="J1222" s="161">
        <v>1073.5930000000003</v>
      </c>
      <c r="K1222" s="160">
        <v>28.378000000000025</v>
      </c>
      <c r="L1222" s="160">
        <v>15.878000000000014</v>
      </c>
      <c r="M1222" s="160">
        <v>12.490999999999978</v>
      </c>
      <c r="N1222" s="160">
        <v>11.076999999999991</v>
      </c>
      <c r="O1222" s="160">
        <v>0.6363020151191372</v>
      </c>
      <c r="P1222" s="166">
        <v>16.956000000000003</v>
      </c>
      <c r="Q1222" s="146" t="s">
        <v>239</v>
      </c>
    </row>
    <row r="1223" spans="1:17" ht="10.7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7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7" customHeight="1" x14ac:dyDescent="0.2">
      <c r="A1225" s="184"/>
      <c r="B1225" s="158" t="s">
        <v>92</v>
      </c>
      <c r="C1225" s="159">
        <v>242.108</v>
      </c>
      <c r="D1225" s="197">
        <v>175.40800000000002</v>
      </c>
      <c r="E1225" s="160">
        <v>-50</v>
      </c>
      <c r="F1225" s="160">
        <v>-66.699999999999989</v>
      </c>
      <c r="G1225" s="246">
        <v>175.40800000000002</v>
      </c>
      <c r="H1225" s="160">
        <v>38.976209789574099</v>
      </c>
      <c r="I1225" s="162">
        <v>22.220314802958871</v>
      </c>
      <c r="J1225" s="161">
        <v>136.4317902104259</v>
      </c>
      <c r="K1225" s="160">
        <v>3.1999999999996476E-2</v>
      </c>
      <c r="L1225" s="160">
        <v>0.11659999847410063</v>
      </c>
      <c r="M1225" s="160">
        <v>0</v>
      </c>
      <c r="N1225" s="160">
        <v>5.0879998743496913E-2</v>
      </c>
      <c r="O1225" s="160">
        <v>2.9006658044956276E-2</v>
      </c>
      <c r="P1225" s="160">
        <v>4.9869999304398505E-2</v>
      </c>
      <c r="Q1225" s="146" t="s">
        <v>239</v>
      </c>
    </row>
    <row r="1226" spans="1:17" ht="10.7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7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7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7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0.99374999713897705</v>
      </c>
      <c r="I1229" s="162">
        <v>3.0103601743024355</v>
      </c>
      <c r="J1229" s="161">
        <v>32.017250002861026</v>
      </c>
      <c r="K1229" s="160">
        <v>0</v>
      </c>
      <c r="L1229" s="160">
        <v>8.8510001182556031E-2</v>
      </c>
      <c r="M1229" s="160">
        <v>6.1479999542236041E-2</v>
      </c>
      <c r="N1229" s="160">
        <v>0</v>
      </c>
      <c r="O1229" s="160">
        <v>0</v>
      </c>
      <c r="P1229" s="160">
        <v>3.7497500181198018E-2</v>
      </c>
      <c r="Q1229" s="146" t="s">
        <v>239</v>
      </c>
    </row>
    <row r="1230" spans="1:17" ht="10.7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7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7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7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50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7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7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7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7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723.72726972971861</v>
      </c>
      <c r="I1237" s="162">
        <v>32.903514079723728</v>
      </c>
      <c r="J1237" s="161">
        <v>1475.8167302702823</v>
      </c>
      <c r="K1237" s="160">
        <v>28.409999999999854</v>
      </c>
      <c r="L1237" s="160">
        <v>16.083109999656699</v>
      </c>
      <c r="M1237" s="160">
        <v>12.552479999542243</v>
      </c>
      <c r="N1237" s="160">
        <v>11.127879998743651</v>
      </c>
      <c r="O1237" s="160">
        <v>0.50591759013430271</v>
      </c>
      <c r="P1237" s="160">
        <v>17.043367499485612</v>
      </c>
      <c r="Q1237" s="146" t="s">
        <v>239</v>
      </c>
    </row>
    <row r="1238" spans="1:17" ht="10.7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7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7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7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-7.9500001668930101E-4</v>
      </c>
      <c r="N1241" s="160">
        <v>0</v>
      </c>
      <c r="O1241" s="160">
        <v>0</v>
      </c>
      <c r="P1241" s="160">
        <v>-1.9875000417232525E-4</v>
      </c>
      <c r="Q1241" s="146" t="s">
        <v>239</v>
      </c>
    </row>
    <row r="1242" spans="1:17" ht="10.7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7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7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723.72726972971861</v>
      </c>
      <c r="I1244" s="176">
        <v>32.587952850774158</v>
      </c>
      <c r="J1244" s="185">
        <v>1497.1157302702823</v>
      </c>
      <c r="K1244" s="177">
        <v>28.409999999999854</v>
      </c>
      <c r="L1244" s="177">
        <v>16.083109999656699</v>
      </c>
      <c r="M1244" s="177">
        <v>12.551684999525492</v>
      </c>
      <c r="N1244" s="177">
        <v>11.127879998743651</v>
      </c>
      <c r="O1244" s="177">
        <v>0.50106558629960096</v>
      </c>
      <c r="P1244" s="177">
        <v>17.043168749481424</v>
      </c>
      <c r="Q1244" s="153" t="s">
        <v>239</v>
      </c>
    </row>
    <row r="1245" spans="1:17" ht="10.7" customHeight="1" x14ac:dyDescent="0.2">
      <c r="A1245" s="122"/>
      <c r="B1245" s="187" t="s">
        <v>271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7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7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7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7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7" customHeight="1" x14ac:dyDescent="0.2">
      <c r="A1250" s="122"/>
      <c r="B1250" s="131" t="s">
        <v>270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7" customHeight="1" x14ac:dyDescent="0.2">
      <c r="A1251" s="122"/>
      <c r="D1251" s="135"/>
      <c r="N1251" s="124"/>
    </row>
    <row r="1252" spans="1:17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7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44440</v>
      </c>
      <c r="L1254" s="151">
        <v>44447</v>
      </c>
      <c r="M1254" s="151">
        <v>44454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7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7" customHeight="1" x14ac:dyDescent="0.2">
      <c r="A1256" s="122"/>
      <c r="B1256" s="183"/>
      <c r="C1256" s="267" t="s">
        <v>126</v>
      </c>
      <c r="D1256" s="267"/>
      <c r="E1256" s="267"/>
      <c r="F1256" s="267"/>
      <c r="G1256" s="267"/>
      <c r="H1256" s="267"/>
      <c r="I1256" s="267"/>
      <c r="J1256" s="267"/>
      <c r="K1256" s="267"/>
      <c r="L1256" s="267"/>
      <c r="M1256" s="267"/>
      <c r="N1256" s="267"/>
      <c r="O1256" s="267"/>
      <c r="P1256" s="268"/>
      <c r="Q1256" s="145"/>
    </row>
    <row r="1257" spans="1:17" ht="10.7" customHeight="1" x14ac:dyDescent="0.2">
      <c r="A1257" s="122"/>
      <c r="B1257" s="158" t="s">
        <v>80</v>
      </c>
      <c r="C1257" s="159">
        <v>20.966999999999999</v>
      </c>
      <c r="D1257" s="197">
        <v>25.067</v>
      </c>
      <c r="E1257" s="160">
        <v>0</v>
      </c>
      <c r="F1257" s="160">
        <v>4.1000000000000014</v>
      </c>
      <c r="G1257" s="246">
        <v>25.067</v>
      </c>
      <c r="H1257" s="160">
        <v>30.364000000000001</v>
      </c>
      <c r="I1257" s="162">
        <v>121.13136793393706</v>
      </c>
      <c r="J1257" s="161">
        <v>-5.2970000000000006</v>
      </c>
      <c r="K1257" s="160">
        <v>1.0229999999999997</v>
      </c>
      <c r="L1257" s="160">
        <v>0.80300000000000082</v>
      </c>
      <c r="M1257" s="160">
        <v>1.2959999999999994</v>
      </c>
      <c r="N1257" s="160">
        <v>8.2000000000000739E-2</v>
      </c>
      <c r="O1257" s="160">
        <v>0.32712330953046131</v>
      </c>
      <c r="P1257" s="160">
        <v>0.80100000000000016</v>
      </c>
      <c r="Q1257" s="146">
        <v>0</v>
      </c>
    </row>
    <row r="1258" spans="1:17" ht="10.7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1.7173999996185303</v>
      </c>
      <c r="I1258" s="162">
        <v>26.08444713879906</v>
      </c>
      <c r="J1258" s="161">
        <v>4.86660000038147</v>
      </c>
      <c r="K1258" s="160">
        <v>4.2999999999999927E-2</v>
      </c>
      <c r="L1258" s="160">
        <v>0</v>
      </c>
      <c r="M1258" s="160">
        <v>0</v>
      </c>
      <c r="N1258" s="160">
        <v>0</v>
      </c>
      <c r="O1258" s="160">
        <v>0</v>
      </c>
      <c r="P1258" s="160">
        <v>1.0749999999999982E-2</v>
      </c>
      <c r="Q1258" s="146" t="s">
        <v>239</v>
      </c>
    </row>
    <row r="1259" spans="1:17" ht="10.7" customHeight="1" x14ac:dyDescent="0.2">
      <c r="A1259" s="122"/>
      <c r="B1259" s="158" t="s">
        <v>82</v>
      </c>
      <c r="C1259" s="159">
        <v>2.7130000000000001</v>
      </c>
      <c r="D1259" s="197">
        <v>2.4130000000000003</v>
      </c>
      <c r="E1259" s="160">
        <v>0</v>
      </c>
      <c r="F1259" s="160">
        <v>-0.29999999999999982</v>
      </c>
      <c r="G1259" s="246">
        <v>2.4130000000000003</v>
      </c>
      <c r="H1259" s="160">
        <v>0.45500000000000002</v>
      </c>
      <c r="I1259" s="162">
        <v>18.856195607128054</v>
      </c>
      <c r="J1259" s="161">
        <v>1.9580000000000002</v>
      </c>
      <c r="K1259" s="160">
        <v>4.7000000000000042E-2</v>
      </c>
      <c r="L1259" s="160">
        <v>0</v>
      </c>
      <c r="M1259" s="160">
        <v>0</v>
      </c>
      <c r="N1259" s="160">
        <v>0</v>
      </c>
      <c r="O1259" s="160">
        <v>0</v>
      </c>
      <c r="P1259" s="160">
        <v>1.175000000000001E-2</v>
      </c>
      <c r="Q1259" s="146" t="s">
        <v>239</v>
      </c>
    </row>
    <row r="1260" spans="1:17" ht="10.7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1.9000000000000017E-2</v>
      </c>
      <c r="L1260" s="160">
        <v>0</v>
      </c>
      <c r="M1260" s="160">
        <v>0</v>
      </c>
      <c r="N1260" s="160">
        <v>0</v>
      </c>
      <c r="O1260" s="160">
        <v>0</v>
      </c>
      <c r="P1260" s="160">
        <v>4.7500000000000042E-3</v>
      </c>
      <c r="Q1260" s="146" t="s">
        <v>239</v>
      </c>
    </row>
    <row r="1261" spans="1:17" ht="10.7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7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7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1.2170000000000001</v>
      </c>
      <c r="I1263" s="162">
        <v>112.99907149489323</v>
      </c>
      <c r="J1263" s="161">
        <v>-0.14000000000000012</v>
      </c>
      <c r="K1263" s="160">
        <v>0.10499999999999998</v>
      </c>
      <c r="L1263" s="160">
        <v>0</v>
      </c>
      <c r="M1263" s="160">
        <v>0</v>
      </c>
      <c r="N1263" s="160">
        <v>0</v>
      </c>
      <c r="O1263" s="160">
        <v>0</v>
      </c>
      <c r="P1263" s="160">
        <v>2.6249999999999996E-2</v>
      </c>
      <c r="Q1263" s="146">
        <v>0</v>
      </c>
    </row>
    <row r="1264" spans="1:17" ht="10.7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2.7999999999999997E-2</v>
      </c>
      <c r="M1264" s="160">
        <v>0</v>
      </c>
      <c r="N1264" s="160">
        <v>0</v>
      </c>
      <c r="O1264" s="160">
        <v>0</v>
      </c>
      <c r="P1264" s="160">
        <v>6.9999999999999993E-3</v>
      </c>
      <c r="Q1264" s="146" t="s">
        <v>239</v>
      </c>
    </row>
    <row r="1265" spans="1:17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7" customHeight="1" x14ac:dyDescent="0.2">
      <c r="A1266" s="122"/>
      <c r="B1266" s="158" t="s">
        <v>89</v>
      </c>
      <c r="C1266" s="159">
        <v>5.3040000000000003</v>
      </c>
      <c r="D1266" s="197">
        <v>6.7040000000000006</v>
      </c>
      <c r="E1266" s="160">
        <v>0</v>
      </c>
      <c r="F1266" s="160">
        <v>1.4000000000000004</v>
      </c>
      <c r="G1266" s="246">
        <v>6.7040000000000006</v>
      </c>
      <c r="H1266" s="160">
        <v>0</v>
      </c>
      <c r="I1266" s="162">
        <v>0</v>
      </c>
      <c r="J1266" s="161">
        <v>6.7040000000000006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7" customHeight="1" x14ac:dyDescent="0.2">
      <c r="A1267" s="122"/>
      <c r="B1267" s="165" t="s">
        <v>90</v>
      </c>
      <c r="C1267" s="159">
        <v>42.390999999999998</v>
      </c>
      <c r="D1267" s="197">
        <v>48.890999999999998</v>
      </c>
      <c r="E1267" s="160">
        <v>0</v>
      </c>
      <c r="F1267" s="160">
        <v>6.5</v>
      </c>
      <c r="G1267" s="246">
        <v>48.890999999999998</v>
      </c>
      <c r="H1267" s="160">
        <v>34.417399999618532</v>
      </c>
      <c r="I1267" s="162">
        <v>70.396187436580419</v>
      </c>
      <c r="J1267" s="161">
        <v>14.47360000038147</v>
      </c>
      <c r="K1267" s="160">
        <v>1.2369999999999997</v>
      </c>
      <c r="L1267" s="160">
        <v>0.83100000000000085</v>
      </c>
      <c r="M1267" s="160">
        <v>1.2959999999999994</v>
      </c>
      <c r="N1267" s="160">
        <v>8.2000000000000739E-2</v>
      </c>
      <c r="O1267" s="160">
        <v>0.1677200302714216</v>
      </c>
      <c r="P1267" s="166">
        <v>0.86150000000000027</v>
      </c>
      <c r="Q1267" s="146">
        <v>14.800464306885043</v>
      </c>
    </row>
    <row r="1268" spans="1:17" ht="10.7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7" customHeight="1" x14ac:dyDescent="0.2">
      <c r="A1269" s="122"/>
      <c r="B1269" s="158" t="s">
        <v>91</v>
      </c>
      <c r="C1269" s="159">
        <v>2.637</v>
      </c>
      <c r="D1269" s="197">
        <v>1.2370000000000001</v>
      </c>
      <c r="E1269" s="160">
        <v>0</v>
      </c>
      <c r="F1269" s="160">
        <v>-1.4</v>
      </c>
      <c r="G1269" s="246">
        <v>1.2370000000000001</v>
      </c>
      <c r="H1269" s="160">
        <v>9.9000000000000005E-2</v>
      </c>
      <c r="I1269" s="162">
        <v>8.0032336297493938</v>
      </c>
      <c r="J1269" s="161">
        <v>1.1380000000000001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7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7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7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7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7" customHeight="1" x14ac:dyDescent="0.2">
      <c r="A1274" s="122"/>
      <c r="B1274" s="158" t="s">
        <v>95</v>
      </c>
      <c r="C1274" s="159">
        <v>1.613</v>
      </c>
      <c r="D1274" s="197">
        <v>1.613</v>
      </c>
      <c r="E1274" s="160">
        <v>0</v>
      </c>
      <c r="F1274" s="160">
        <v>0</v>
      </c>
      <c r="G1274" s="246">
        <v>1.613</v>
      </c>
      <c r="H1274" s="160">
        <v>0.207674998477101</v>
      </c>
      <c r="I1274" s="162">
        <v>12.875077400936204</v>
      </c>
      <c r="J1274" s="161">
        <v>1.4053250015228991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7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7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7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7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7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7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7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7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38.772864994234403</v>
      </c>
      <c r="I1282" s="162">
        <v>53.675265787466643</v>
      </c>
      <c r="J1282" s="161">
        <v>33.463135005765601</v>
      </c>
      <c r="K1282" s="160">
        <v>1.2369999999999948</v>
      </c>
      <c r="L1282" s="160">
        <v>0.83099999999999596</v>
      </c>
      <c r="M1282" s="160">
        <v>1.2959999999999994</v>
      </c>
      <c r="N1282" s="160">
        <v>8.2000000000000739E-2</v>
      </c>
      <c r="O1282" s="160">
        <v>0.11351680602469784</v>
      </c>
      <c r="P1282" s="160">
        <v>0.86149999999999771</v>
      </c>
      <c r="Q1282" s="146">
        <v>36.842872902804054</v>
      </c>
    </row>
    <row r="1283" spans="1:17" ht="10.7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7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7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7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0.11799999999999999</v>
      </c>
      <c r="I1286" s="162">
        <v>2.2775525960239333</v>
      </c>
      <c r="J1286" s="161">
        <v>5.0629999999999997</v>
      </c>
      <c r="K1286" s="160">
        <v>0</v>
      </c>
      <c r="L1286" s="160">
        <v>5.0000000000000044E-3</v>
      </c>
      <c r="M1286" s="160">
        <v>9.9999999999998701E-4</v>
      </c>
      <c r="N1286" s="160">
        <v>0</v>
      </c>
      <c r="O1286" s="160">
        <v>0</v>
      </c>
      <c r="P1286" s="160">
        <v>1.4999999999999979E-3</v>
      </c>
      <c r="Q1286" s="146" t="s">
        <v>239</v>
      </c>
    </row>
    <row r="1287" spans="1:17" ht="10.7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7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7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38.890864994234406</v>
      </c>
      <c r="I1289" s="176">
        <v>50.212860861222964</v>
      </c>
      <c r="J1289" s="185">
        <v>38.561135005765593</v>
      </c>
      <c r="K1289" s="177">
        <v>1.2369999999999948</v>
      </c>
      <c r="L1289" s="177">
        <v>0.83599999999999142</v>
      </c>
      <c r="M1289" s="177">
        <v>1.2970000000000041</v>
      </c>
      <c r="N1289" s="177">
        <v>8.2000000000000739E-2</v>
      </c>
      <c r="O1289" s="177">
        <v>0.1058720239632298</v>
      </c>
      <c r="P1289" s="186">
        <v>0.86299999999999777</v>
      </c>
      <c r="Q1289" s="153">
        <v>42.682659334606825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7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7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44440</v>
      </c>
      <c r="L1294" s="151">
        <v>44447</v>
      </c>
      <c r="M1294" s="151">
        <v>44454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7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7" customHeight="1" x14ac:dyDescent="0.2">
      <c r="A1296" s="122"/>
      <c r="B1296" s="183"/>
      <c r="C1296" s="267" t="s">
        <v>141</v>
      </c>
      <c r="D1296" s="267"/>
      <c r="E1296" s="267"/>
      <c r="F1296" s="267"/>
      <c r="G1296" s="267"/>
      <c r="H1296" s="267"/>
      <c r="I1296" s="267"/>
      <c r="J1296" s="267"/>
      <c r="K1296" s="267"/>
      <c r="L1296" s="267"/>
      <c r="M1296" s="267"/>
      <c r="N1296" s="267"/>
      <c r="O1296" s="267"/>
      <c r="P1296" s="268"/>
      <c r="Q1296" s="145"/>
    </row>
    <row r="1297" spans="1:17" ht="10.7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424.32100000000003</v>
      </c>
      <c r="I1297" s="162">
        <v>34.151380595603442</v>
      </c>
      <c r="J1297" s="161">
        <v>818.15</v>
      </c>
      <c r="K1297" s="160">
        <v>0</v>
      </c>
      <c r="L1297" s="160">
        <v>50.987000000000023</v>
      </c>
      <c r="M1297" s="160">
        <v>17.60899999999998</v>
      </c>
      <c r="N1297" s="160">
        <v>3.4990000000000236</v>
      </c>
      <c r="O1297" s="160">
        <v>0.28161623088184945</v>
      </c>
      <c r="P1297" s="160">
        <v>18.023750000000007</v>
      </c>
      <c r="Q1297" s="146">
        <v>43.39288438865384</v>
      </c>
    </row>
    <row r="1298" spans="1:17" ht="10.7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7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7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7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7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7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7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424.32100000000003</v>
      </c>
      <c r="I1307" s="162">
        <v>29.2108571168941</v>
      </c>
      <c r="J1307" s="161">
        <v>1028.2929999999999</v>
      </c>
      <c r="K1307" s="160">
        <v>0</v>
      </c>
      <c r="L1307" s="160">
        <v>50.987000000000023</v>
      </c>
      <c r="M1307" s="160">
        <v>17.60899999999998</v>
      </c>
      <c r="N1307" s="160">
        <v>3.4990000000000236</v>
      </c>
      <c r="O1307" s="160">
        <v>0.24087610335574514</v>
      </c>
      <c r="P1307" s="166">
        <v>18.023750000000007</v>
      </c>
      <c r="Q1307" s="146" t="s">
        <v>239</v>
      </c>
    </row>
    <row r="1308" spans="1:17" ht="10.7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7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7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7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7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7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7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7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7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7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7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7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7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7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7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424.32100000000003</v>
      </c>
      <c r="I1322" s="162">
        <v>21.699737140869992</v>
      </c>
      <c r="J1322" s="161">
        <v>1531.0989999999999</v>
      </c>
      <c r="K1322" s="160">
        <v>0</v>
      </c>
      <c r="L1322" s="160">
        <v>50.987000000000023</v>
      </c>
      <c r="M1322" s="160">
        <v>17.60899999999998</v>
      </c>
      <c r="N1322" s="160">
        <v>3.4990000000000236</v>
      </c>
      <c r="O1322" s="160">
        <v>0.17893854005789156</v>
      </c>
      <c r="P1322" s="160">
        <v>18.023750000000007</v>
      </c>
      <c r="Q1322" s="146" t="s">
        <v>239</v>
      </c>
    </row>
    <row r="1323" spans="1:17" ht="10.7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7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7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7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7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7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7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424.32100000000003</v>
      </c>
      <c r="I1329" s="176">
        <v>21.699737140869992</v>
      </c>
      <c r="J1329" s="185">
        <v>1531.0990000000002</v>
      </c>
      <c r="K1329" s="177">
        <v>0</v>
      </c>
      <c r="L1329" s="177">
        <v>50.987000000000023</v>
      </c>
      <c r="M1329" s="177">
        <v>17.60899999999998</v>
      </c>
      <c r="N1329" s="177">
        <v>3.4990000000000236</v>
      </c>
      <c r="O1329" s="177">
        <v>0.17893854005789156</v>
      </c>
      <c r="P1329" s="177">
        <v>18.023750000000007</v>
      </c>
      <c r="Q1329" s="153" t="s">
        <v>239</v>
      </c>
    </row>
    <row r="1330" spans="1:17" ht="10.7" customHeight="1" x14ac:dyDescent="0.2">
      <c r="A1330" s="122"/>
      <c r="B1330" s="187" t="s">
        <v>271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7" customHeight="1" x14ac:dyDescent="0.2">
      <c r="A1331" s="122"/>
      <c r="B1331" s="123" t="s">
        <v>112</v>
      </c>
      <c r="C1331" s="123"/>
      <c r="J1331" s="188"/>
    </row>
    <row r="1335" spans="1:17" ht="10.7" customHeight="1" x14ac:dyDescent="0.2">
      <c r="A1335" s="122"/>
      <c r="B1335" s="123" t="s">
        <v>237</v>
      </c>
      <c r="C1335" s="123"/>
      <c r="P1335" s="128"/>
    </row>
    <row r="1336" spans="1:17" ht="10.7" customHeight="1" x14ac:dyDescent="0.2">
      <c r="A1336" s="122"/>
      <c r="B1336" s="131" t="s">
        <v>270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7" customHeight="1" x14ac:dyDescent="0.2">
      <c r="A1337" s="122"/>
      <c r="D1337" s="135"/>
      <c r="N1337" s="124"/>
    </row>
    <row r="1338" spans="1:17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7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44440</v>
      </c>
      <c r="L1340" s="151">
        <v>44447</v>
      </c>
      <c r="M1340" s="151">
        <v>44454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7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7" customHeight="1" x14ac:dyDescent="0.2">
      <c r="A1342" s="122"/>
      <c r="B1342" s="183"/>
      <c r="C1342" s="263" t="s">
        <v>115</v>
      </c>
      <c r="D1342" s="263"/>
      <c r="E1342" s="263"/>
      <c r="F1342" s="263"/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4"/>
      <c r="Q1342" s="145"/>
    </row>
    <row r="1343" spans="1:17" ht="10.7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7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7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7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7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7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7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7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7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7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7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7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7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7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7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7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7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7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7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7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7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7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7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7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7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7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7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7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7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7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7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7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7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7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7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44440</v>
      </c>
      <c r="L1380" s="151">
        <v>44447</v>
      </c>
      <c r="M1380" s="151">
        <v>44454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7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7" customHeight="1" x14ac:dyDescent="0.2">
      <c r="A1382" s="122"/>
      <c r="B1382" s="183"/>
      <c r="C1382" s="263" t="s">
        <v>127</v>
      </c>
      <c r="D1382" s="263"/>
      <c r="E1382" s="263"/>
      <c r="F1382" s="263"/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4"/>
      <c r="Q1382" s="145"/>
    </row>
    <row r="1383" spans="1:17" ht="10.7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7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7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7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7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7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7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7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7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7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7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7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7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7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7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7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7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7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7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7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7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7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7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7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7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7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7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7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7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7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7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7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7" customHeight="1" x14ac:dyDescent="0.2">
      <c r="A1416" s="122"/>
      <c r="B1416" s="187" t="s">
        <v>271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7" customHeight="1" x14ac:dyDescent="0.2">
      <c r="A1417" s="122"/>
      <c r="B1417" s="123" t="s">
        <v>112</v>
      </c>
      <c r="C1417" s="123"/>
      <c r="J1417" s="188"/>
    </row>
    <row r="1421" spans="1:17" ht="10.7" customHeight="1" x14ac:dyDescent="0.2">
      <c r="A1421" s="122"/>
      <c r="B1421" s="123" t="s">
        <v>237</v>
      </c>
      <c r="C1421" s="123"/>
      <c r="P1421" s="128"/>
    </row>
    <row r="1422" spans="1:17" ht="10.7" customHeight="1" x14ac:dyDescent="0.2">
      <c r="A1422" s="122"/>
      <c r="B1422" s="131" t="s">
        <v>270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7" customHeight="1" x14ac:dyDescent="0.2">
      <c r="A1423" s="122"/>
      <c r="D1423" s="135"/>
      <c r="N1423" s="124"/>
    </row>
    <row r="1424" spans="1:17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7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44440</v>
      </c>
      <c r="L1426" s="151">
        <v>44447</v>
      </c>
      <c r="M1426" s="151">
        <v>44454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7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7" customHeight="1" x14ac:dyDescent="0.2">
      <c r="A1428" s="122"/>
      <c r="B1428" s="183"/>
      <c r="C1428" s="263" t="s">
        <v>116</v>
      </c>
      <c r="D1428" s="263"/>
      <c r="E1428" s="263"/>
      <c r="F1428" s="263"/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4"/>
      <c r="Q1428" s="145"/>
    </row>
    <row r="1429" spans="1:17" ht="10.7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7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7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7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7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7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7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7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7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7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7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7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7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7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7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7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7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7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7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7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7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7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7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7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7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7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7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7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7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44440</v>
      </c>
      <c r="L1466" s="151">
        <v>44447</v>
      </c>
      <c r="M1466" s="151">
        <v>44454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7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7" customHeight="1" x14ac:dyDescent="0.2">
      <c r="A1468" s="122"/>
      <c r="B1468" s="183"/>
      <c r="C1468" s="263" t="s">
        <v>128</v>
      </c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3"/>
      <c r="N1468" s="263"/>
      <c r="O1468" s="263"/>
      <c r="P1468" s="264"/>
      <c r="Q1468" s="145"/>
    </row>
    <row r="1469" spans="1:17" ht="10.7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7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7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7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7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7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7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7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7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7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7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7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7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7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7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7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7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7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7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7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7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7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7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7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7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7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7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7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7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7" customHeight="1" x14ac:dyDescent="0.2">
      <c r="A1502" s="122"/>
      <c r="B1502" s="187" t="s">
        <v>271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7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1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270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44440</v>
      </c>
      <c r="K6" s="151">
        <v>44447</v>
      </c>
      <c r="L6" s="151">
        <v>44454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145"/>
    </row>
    <row r="9" spans="1:16" s="130" customFormat="1" ht="10.7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2.96021494499966</v>
      </c>
      <c r="H9" s="162">
        <v>47.568936927521463</v>
      </c>
      <c r="I9" s="161">
        <v>3.262785055000339</v>
      </c>
      <c r="J9" s="160">
        <v>1.0529999732969753E-2</v>
      </c>
      <c r="K9" s="160">
        <v>0.12848999738693001</v>
      </c>
      <c r="L9" s="160">
        <v>0.11699999809265016</v>
      </c>
      <c r="M9" s="160">
        <v>4.9140000462529976E-2</v>
      </c>
      <c r="N9" s="160">
        <v>0.7896513010208901</v>
      </c>
      <c r="O9" s="160">
        <v>7.6289998918769975E-2</v>
      </c>
      <c r="P9" s="146">
        <v>40.768188507570962</v>
      </c>
    </row>
    <row r="10" spans="1:16" s="130" customFormat="1" ht="10.7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0.30599999999999999</v>
      </c>
      <c r="H11" s="162">
        <v>20.399999999999999</v>
      </c>
      <c r="I11" s="161">
        <v>1.194</v>
      </c>
      <c r="J11" s="160">
        <v>0</v>
      </c>
      <c r="K11" s="160">
        <v>0</v>
      </c>
      <c r="L11" s="160">
        <v>0</v>
      </c>
      <c r="M11" s="160">
        <v>0.10999999999999999</v>
      </c>
      <c r="N11" s="160">
        <v>7.3333333333333321</v>
      </c>
      <c r="O11" s="160">
        <v>2.7499999999999997E-2</v>
      </c>
      <c r="P11" s="146">
        <v>41.418181818181822</v>
      </c>
    </row>
    <row r="12" spans="1:16" s="130" customFormat="1" ht="10.7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3.26621494499966</v>
      </c>
      <c r="H14" s="170">
        <v>67.968936927521469</v>
      </c>
      <c r="I14" s="202">
        <v>4.4357850550003395</v>
      </c>
      <c r="J14" s="170">
        <v>1.0529999732969753E-2</v>
      </c>
      <c r="K14" s="170">
        <v>0.12848999738693001</v>
      </c>
      <c r="L14" s="170">
        <v>0.11699999809265016</v>
      </c>
      <c r="M14" s="170">
        <v>0.15914000046252996</v>
      </c>
      <c r="N14" s="160">
        <v>2.0662165731307454</v>
      </c>
      <c r="O14" s="170">
        <v>0.10378999891876997</v>
      </c>
      <c r="P14" s="146">
        <v>40.738077861162274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212</v>
      </c>
      <c r="C16" s="159">
        <v>240.98400000000001</v>
      </c>
      <c r="D16" s="160">
        <v>-4</v>
      </c>
      <c r="E16" s="160">
        <v>-191</v>
      </c>
      <c r="F16" s="161">
        <v>49.984000000000009</v>
      </c>
      <c r="G16" s="160">
        <v>13.308187588512901</v>
      </c>
      <c r="H16" s="162">
        <v>26.624895143471708</v>
      </c>
      <c r="I16" s="161">
        <v>36.675812411487108</v>
      </c>
      <c r="J16" s="160">
        <v>0.32287319529060099</v>
      </c>
      <c r="K16" s="160">
        <v>0.57993388837570059</v>
      </c>
      <c r="L16" s="160">
        <v>0.2421619161367996</v>
      </c>
      <c r="M16" s="160">
        <v>0.77407198339700045</v>
      </c>
      <c r="N16" s="160">
        <v>1.5486395314440629</v>
      </c>
      <c r="O16" s="160">
        <v>0.47976024580002541</v>
      </c>
      <c r="P16" s="146" t="s">
        <v>239</v>
      </c>
    </row>
    <row r="17" spans="1:19" ht="10.7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7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32.5</v>
      </c>
      <c r="F18" s="161">
        <v>153.55500000000001</v>
      </c>
      <c r="G18" s="160">
        <v>135.38900000000001</v>
      </c>
      <c r="H18" s="162">
        <v>88.169711178405137</v>
      </c>
      <c r="I18" s="161">
        <v>18.165999999999997</v>
      </c>
      <c r="J18" s="160">
        <v>5.9069999999999965</v>
      </c>
      <c r="K18" s="160">
        <v>3.8540000000000134</v>
      </c>
      <c r="L18" s="160">
        <v>6.018999999999977</v>
      </c>
      <c r="M18" s="160">
        <v>0.5040000000000191</v>
      </c>
      <c r="N18" s="160">
        <v>0.32822115854255418</v>
      </c>
      <c r="O18" s="160">
        <v>4.0710000000000015</v>
      </c>
      <c r="P18" s="146">
        <v>2.4622942765905158</v>
      </c>
    </row>
    <row r="19" spans="1:19" ht="10.7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7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217</v>
      </c>
      <c r="C21" s="159">
        <v>364.03100000000001</v>
      </c>
      <c r="D21" s="160">
        <v>-4</v>
      </c>
      <c r="E21" s="160">
        <v>-160.5</v>
      </c>
      <c r="F21" s="161">
        <v>203.53100000000001</v>
      </c>
      <c r="G21" s="170">
        <v>148.69718758851292</v>
      </c>
      <c r="H21" s="162">
        <v>73.058741709377401</v>
      </c>
      <c r="I21" s="161">
        <v>54.833812411487088</v>
      </c>
      <c r="J21" s="160">
        <v>6.2298731952905975</v>
      </c>
      <c r="K21" s="160">
        <v>4.433933888375714</v>
      </c>
      <c r="L21" s="160">
        <v>6.2611619161367766</v>
      </c>
      <c r="M21" s="160">
        <v>1.2780719833970196</v>
      </c>
      <c r="N21" s="160">
        <v>0.62794954252522683</v>
      </c>
      <c r="O21" s="160">
        <v>4.5507602458000269</v>
      </c>
      <c r="P21" s="146">
        <v>10.049374049554498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110</v>
      </c>
      <c r="C23" s="173">
        <v>407.733</v>
      </c>
      <c r="D23" s="174">
        <v>-4</v>
      </c>
      <c r="E23" s="177">
        <v>-196.5</v>
      </c>
      <c r="F23" s="185">
        <v>211.233</v>
      </c>
      <c r="G23" s="177">
        <v>151.96340253351258</v>
      </c>
      <c r="H23" s="176">
        <v>71.941127822599967</v>
      </c>
      <c r="I23" s="240">
        <v>59.269597466487426</v>
      </c>
      <c r="J23" s="174">
        <v>6.2404031950235677</v>
      </c>
      <c r="K23" s="174">
        <v>4.5624238857626445</v>
      </c>
      <c r="L23" s="174">
        <v>6.3781619142294268</v>
      </c>
      <c r="M23" s="177">
        <v>1.4372119838595494</v>
      </c>
      <c r="N23" s="177">
        <v>0.68039178720159699</v>
      </c>
      <c r="O23" s="177">
        <v>4.6545502447187967</v>
      </c>
      <c r="P23" s="153">
        <v>10.7336894759567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44440</v>
      </c>
      <c r="K28" s="151">
        <v>44447</v>
      </c>
      <c r="L28" s="151">
        <v>44454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63" t="s">
        <v>218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136"/>
    </row>
    <row r="31" spans="1:19" ht="10.7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1.7042074724435801</v>
      </c>
      <c r="H31" s="162">
        <v>57.322821138364624</v>
      </c>
      <c r="I31" s="161">
        <v>1.2687925275564198</v>
      </c>
      <c r="J31" s="160">
        <v>0</v>
      </c>
      <c r="K31" s="160">
        <v>0.26324999880791</v>
      </c>
      <c r="L31" s="160">
        <v>0</v>
      </c>
      <c r="M31" s="160">
        <v>0.14390999794005999</v>
      </c>
      <c r="N31" s="160">
        <v>4.8405650164836862</v>
      </c>
      <c r="O31" s="160">
        <v>0.1017899991869925</v>
      </c>
      <c r="P31" s="146">
        <v>10.464805360943119</v>
      </c>
    </row>
    <row r="32" spans="1:19" ht="10.7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0.67500000000000004</v>
      </c>
      <c r="H33" s="162">
        <v>53.827751196172251</v>
      </c>
      <c r="I33" s="161">
        <v>0.57899999999999996</v>
      </c>
      <c r="J33" s="160">
        <v>0</v>
      </c>
      <c r="K33" s="160">
        <v>0</v>
      </c>
      <c r="L33" s="160">
        <v>0</v>
      </c>
      <c r="M33" s="160">
        <v>5.0000000000000044E-2</v>
      </c>
      <c r="N33" s="160">
        <v>3.9872408293460961</v>
      </c>
      <c r="O33" s="160">
        <v>1.2500000000000011E-2</v>
      </c>
      <c r="P33" s="146">
        <v>44.319999999999958</v>
      </c>
    </row>
    <row r="34" spans="1:16" s="130" customFormat="1" ht="10.7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2.3792074724435803</v>
      </c>
      <c r="H36" s="162">
        <v>56.28595865728839</v>
      </c>
      <c r="I36" s="202">
        <v>1.8477925275564198</v>
      </c>
      <c r="J36" s="160">
        <v>0</v>
      </c>
      <c r="K36" s="160">
        <v>0.26324999880791</v>
      </c>
      <c r="L36" s="160">
        <v>0</v>
      </c>
      <c r="M36" s="160">
        <v>0.19390999794006003</v>
      </c>
      <c r="N36" s="160">
        <v>4.5874141930461327</v>
      </c>
      <c r="O36" s="160">
        <v>0.11428999918699251</v>
      </c>
      <c r="P36" s="146">
        <v>14.167578446940084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4.6282199481129602</v>
      </c>
      <c r="H38" s="162">
        <v>2.7012063500504615</v>
      </c>
      <c r="I38" s="161">
        <v>166.71078005188704</v>
      </c>
      <c r="J38" s="160">
        <v>0.20092000114917008</v>
      </c>
      <c r="K38" s="160">
        <v>0.57092749881744975</v>
      </c>
      <c r="L38" s="160">
        <v>0.47000499308108967</v>
      </c>
      <c r="M38" s="160">
        <v>0.47602999579906058</v>
      </c>
      <c r="N38" s="160">
        <v>0.27782933004106514</v>
      </c>
      <c r="O38" s="160">
        <v>0.42947062221169252</v>
      </c>
      <c r="P38" s="146" t="s">
        <v>239</v>
      </c>
    </row>
    <row r="39" spans="1:16" s="130" customFormat="1" ht="10.7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8.86</v>
      </c>
      <c r="H40" s="162">
        <v>54.345825921609517</v>
      </c>
      <c r="I40" s="161">
        <v>7.4430000000000014</v>
      </c>
      <c r="J40" s="160">
        <v>1.7789999999999999</v>
      </c>
      <c r="K40" s="160">
        <v>1.4090000000000007</v>
      </c>
      <c r="L40" s="160">
        <v>0.51600000000000001</v>
      </c>
      <c r="M40" s="160">
        <v>7.2999999999998622E-2</v>
      </c>
      <c r="N40" s="160">
        <v>0.44777034901551016</v>
      </c>
      <c r="O40" s="160">
        <v>0.94424999999999981</v>
      </c>
      <c r="P40" s="146">
        <v>5.8824463860206544</v>
      </c>
    </row>
    <row r="41" spans="1:16" s="130" customFormat="1" ht="10.7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13.48821994811296</v>
      </c>
      <c r="H43" s="162">
        <v>7.1898060511684099</v>
      </c>
      <c r="I43" s="161">
        <v>174.11378005188703</v>
      </c>
      <c r="J43" s="160">
        <v>1.97992000114917</v>
      </c>
      <c r="K43" s="160">
        <v>1.9799274988174504</v>
      </c>
      <c r="L43" s="160">
        <v>0.98600499308108969</v>
      </c>
      <c r="M43" s="160">
        <v>0.5490299957990592</v>
      </c>
      <c r="N43" s="160">
        <v>0.29265679246439763</v>
      </c>
      <c r="O43" s="160">
        <v>1.3737206222116922</v>
      </c>
      <c r="P43" s="146" t="s">
        <v>239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15.86742742055654</v>
      </c>
      <c r="H45" s="176">
        <v>8.2716520549846688</v>
      </c>
      <c r="I45" s="240">
        <v>175.96157257944347</v>
      </c>
      <c r="J45" s="177">
        <v>1.97992000114917</v>
      </c>
      <c r="K45" s="177">
        <v>2.2431774976253607</v>
      </c>
      <c r="L45" s="177">
        <v>0.98600499308108969</v>
      </c>
      <c r="M45" s="177">
        <v>0.74293999373911923</v>
      </c>
      <c r="N45" s="177">
        <v>0.38729284609684622</v>
      </c>
      <c r="O45" s="177">
        <v>1.4880106213986848</v>
      </c>
      <c r="P45" s="153" t="s">
        <v>239</v>
      </c>
    </row>
    <row r="46" spans="1:16" s="130" customFormat="1" ht="10.7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44440</v>
      </c>
      <c r="K50" s="151">
        <v>44447</v>
      </c>
      <c r="L50" s="151">
        <v>44454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58" t="s">
        <v>148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45"/>
    </row>
    <row r="53" spans="1:16" s="130" customFormat="1" ht="10.7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7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7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35.665753358542901</v>
      </c>
      <c r="H60" s="162">
        <v>30.519286137222988</v>
      </c>
      <c r="I60" s="161">
        <v>81.197246641457099</v>
      </c>
      <c r="J60" s="160">
        <v>1.1955939998627017</v>
      </c>
      <c r="K60" s="160">
        <v>2.0547699981331959</v>
      </c>
      <c r="L60" s="160">
        <v>1.8205171006470025</v>
      </c>
      <c r="M60" s="160">
        <v>1.5256937606931018</v>
      </c>
      <c r="N60" s="160">
        <v>1.3055404710585059</v>
      </c>
      <c r="O60" s="160">
        <v>1.6491437148340005</v>
      </c>
      <c r="P60" s="146">
        <v>47.236004061435153</v>
      </c>
    </row>
    <row r="61" spans="1:16" s="130" customFormat="1" ht="10.7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</v>
      </c>
      <c r="F62" s="161">
        <v>1.5190000000000001</v>
      </c>
      <c r="G62" s="160">
        <v>0.439</v>
      </c>
      <c r="H62" s="162">
        <v>28.900592495062536</v>
      </c>
      <c r="I62" s="161">
        <v>1.08</v>
      </c>
      <c r="J62" s="160">
        <v>4.9000000000000044E-2</v>
      </c>
      <c r="K62" s="160">
        <v>7.1000000000000008E-2</v>
      </c>
      <c r="L62" s="160">
        <v>3.6999999999999977E-2</v>
      </c>
      <c r="M62" s="160">
        <v>0</v>
      </c>
      <c r="N62" s="160">
        <v>0</v>
      </c>
      <c r="O62" s="160">
        <v>3.9250000000000007E-2</v>
      </c>
      <c r="P62" s="146">
        <v>25.515923566878978</v>
      </c>
    </row>
    <row r="63" spans="1:16" s="130" customFormat="1" ht="10.7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7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0.40000000000000568</v>
      </c>
      <c r="F65" s="161">
        <v>118.35000000000001</v>
      </c>
      <c r="G65" s="160">
        <v>36.104753358542901</v>
      </c>
      <c r="H65" s="162">
        <v>30.506762449127926</v>
      </c>
      <c r="I65" s="161">
        <v>82.245246641457101</v>
      </c>
      <c r="J65" s="160">
        <v>1.2445939998627016</v>
      </c>
      <c r="K65" s="160">
        <v>2.1257699981331961</v>
      </c>
      <c r="L65" s="160">
        <v>1.8575171006470024</v>
      </c>
      <c r="M65" s="160">
        <v>1.5256937606931018</v>
      </c>
      <c r="N65" s="160">
        <v>1.2891371024022829</v>
      </c>
      <c r="O65" s="160">
        <v>1.6883937148340005</v>
      </c>
      <c r="P65" s="146">
        <v>46.712125565773796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0.40000000000000568</v>
      </c>
      <c r="F67" s="185">
        <v>125.82600000000001</v>
      </c>
      <c r="G67" s="177">
        <v>37.963541357099992</v>
      </c>
      <c r="H67" s="176">
        <v>30.171460077487954</v>
      </c>
      <c r="I67" s="240">
        <v>87.862458642900009</v>
      </c>
      <c r="J67" s="177">
        <v>1.2445939998627016</v>
      </c>
      <c r="K67" s="177">
        <v>2.1257699981331961</v>
      </c>
      <c r="L67" s="177">
        <v>1.8575171006470024</v>
      </c>
      <c r="M67" s="177">
        <v>1.5256937606931018</v>
      </c>
      <c r="N67" s="177">
        <v>1.2125425275325463</v>
      </c>
      <c r="O67" s="177">
        <v>1.6883937148340005</v>
      </c>
      <c r="P67" s="153" t="s">
        <v>239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44440</v>
      </c>
      <c r="K72" s="151">
        <v>44447</v>
      </c>
      <c r="L72" s="151">
        <v>44454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58" t="s">
        <v>219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45"/>
    </row>
    <row r="75" spans="1:16" s="130" customFormat="1" ht="10.7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7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0.13</v>
      </c>
      <c r="H77" s="162">
        <v>2.8856825749167592</v>
      </c>
      <c r="I77" s="161">
        <v>4.375</v>
      </c>
      <c r="J77" s="160">
        <v>0</v>
      </c>
      <c r="K77" s="160">
        <v>0</v>
      </c>
      <c r="L77" s="160">
        <v>0</v>
      </c>
      <c r="M77" s="160">
        <v>0.08</v>
      </c>
      <c r="N77" s="160">
        <v>1.7758046614872365</v>
      </c>
      <c r="O77" s="160">
        <v>0.02</v>
      </c>
      <c r="P77" s="146" t="s">
        <v>239</v>
      </c>
    </row>
    <row r="78" spans="1:16" s="130" customFormat="1" ht="10.7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0.13</v>
      </c>
      <c r="H80" s="162">
        <v>2.6931841723637873</v>
      </c>
      <c r="I80" s="202">
        <v>4.6970000000000001</v>
      </c>
      <c r="J80" s="160">
        <v>0</v>
      </c>
      <c r="K80" s="160">
        <v>0</v>
      </c>
      <c r="L80" s="160">
        <v>0</v>
      </c>
      <c r="M80" s="160">
        <v>0.08</v>
      </c>
      <c r="N80" s="160">
        <v>1.6573441060700227</v>
      </c>
      <c r="O80" s="160">
        <v>0.02</v>
      </c>
      <c r="P80" s="146" t="s">
        <v>239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4.7600002288819138E-3</v>
      </c>
      <c r="M82" s="160">
        <v>0</v>
      </c>
      <c r="N82" s="160">
        <v>0</v>
      </c>
      <c r="O82" s="160">
        <v>1.1900000572204784E-3</v>
      </c>
      <c r="P82" s="146" t="s">
        <v>239</v>
      </c>
    </row>
    <row r="83" spans="1:16" s="130" customFormat="1" ht="10.7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7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24.815000000000001</v>
      </c>
      <c r="H84" s="162">
        <v>37.479232744298443</v>
      </c>
      <c r="I84" s="161">
        <v>41.39500000000001</v>
      </c>
      <c r="J84" s="160">
        <v>0.14199999999999946</v>
      </c>
      <c r="K84" s="160">
        <v>0.51399999999999935</v>
      </c>
      <c r="L84" s="160">
        <v>1.9840000000000018</v>
      </c>
      <c r="M84" s="160">
        <v>8.9999999999999858E-2</v>
      </c>
      <c r="N84" s="160">
        <v>0.13593112822836406</v>
      </c>
      <c r="O84" s="160">
        <v>0.68250000000000011</v>
      </c>
      <c r="P84" s="146" t="s">
        <v>239</v>
      </c>
    </row>
    <row r="85" spans="1:16" s="130" customFormat="1" ht="10.7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24.908772005081179</v>
      </c>
      <c r="H87" s="162">
        <v>33.506102964825835</v>
      </c>
      <c r="I87" s="161">
        <v>49.432227994918833</v>
      </c>
      <c r="J87" s="160">
        <v>0.14199999999999946</v>
      </c>
      <c r="K87" s="160">
        <v>0.51399999999999935</v>
      </c>
      <c r="L87" s="160">
        <v>1.9887600002288837</v>
      </c>
      <c r="M87" s="160">
        <v>8.9999999999999858E-2</v>
      </c>
      <c r="N87" s="160">
        <v>0.12106374678844763</v>
      </c>
      <c r="O87" s="160">
        <v>0.68369000005722058</v>
      </c>
      <c r="P87" s="146" t="s">
        <v>239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25.038772005081178</v>
      </c>
      <c r="H89" s="176">
        <v>31.627389860904881</v>
      </c>
      <c r="I89" s="240">
        <v>54.129227994918828</v>
      </c>
      <c r="J89" s="177">
        <v>0.14199999999999946</v>
      </c>
      <c r="K89" s="177">
        <v>0.51399999999999935</v>
      </c>
      <c r="L89" s="177">
        <v>1.9887600002288837</v>
      </c>
      <c r="M89" s="177">
        <v>0.16999999999999987</v>
      </c>
      <c r="N89" s="177">
        <v>0.21473322554567484</v>
      </c>
      <c r="O89" s="177">
        <v>0.7036900000572206</v>
      </c>
      <c r="P89" s="153" t="s">
        <v>239</v>
      </c>
    </row>
    <row r="90" spans="1:16" s="130" customFormat="1" ht="10.7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44440</v>
      </c>
      <c r="K94" s="151">
        <v>44447</v>
      </c>
      <c r="L94" s="151">
        <v>44454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58" t="s">
        <v>220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45"/>
    </row>
    <row r="97" spans="1:16" s="130" customFormat="1" ht="10.7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7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7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7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9.7234583307951699</v>
      </c>
      <c r="H104" s="162">
        <v>3.0748252307813253</v>
      </c>
      <c r="I104" s="161">
        <v>306.50454166920485</v>
      </c>
      <c r="J104" s="160">
        <v>0.37295199763774001</v>
      </c>
      <c r="K104" s="160">
        <v>0.42398999920488123</v>
      </c>
      <c r="L104" s="160">
        <v>0.28723275119065939</v>
      </c>
      <c r="M104" s="160">
        <v>0.29754374881088985</v>
      </c>
      <c r="N104" s="160">
        <v>9.4091525358567185E-2</v>
      </c>
      <c r="O104" s="160">
        <v>0.34542962421104262</v>
      </c>
      <c r="P104" s="146" t="s">
        <v>239</v>
      </c>
    </row>
    <row r="105" spans="1:16" s="130" customFormat="1" ht="10.7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7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11.252000000000001</v>
      </c>
      <c r="H106" s="162">
        <v>17.224118664564422</v>
      </c>
      <c r="I106" s="161">
        <v>54.074999999999996</v>
      </c>
      <c r="J106" s="160">
        <v>0.75600000000000023</v>
      </c>
      <c r="K106" s="160">
        <v>0.92999999999999972</v>
      </c>
      <c r="L106" s="160">
        <v>0.41500000000000092</v>
      </c>
      <c r="M106" s="160">
        <v>0</v>
      </c>
      <c r="N106" s="160">
        <v>0</v>
      </c>
      <c r="O106" s="160">
        <v>0.52525000000000022</v>
      </c>
      <c r="P106" s="146" t="s">
        <v>239</v>
      </c>
    </row>
    <row r="107" spans="1:16" s="130" customFormat="1" ht="10.7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20.975458330795171</v>
      </c>
      <c r="H109" s="162">
        <v>5.4844251822554737</v>
      </c>
      <c r="I109" s="161">
        <v>361.47954166920482</v>
      </c>
      <c r="J109" s="160">
        <v>1.1289519976377402</v>
      </c>
      <c r="K109" s="160">
        <v>1.3539899992048809</v>
      </c>
      <c r="L109" s="160">
        <v>0.70223275119066031</v>
      </c>
      <c r="M109" s="160">
        <v>0.29754374881088985</v>
      </c>
      <c r="N109" s="160">
        <v>7.7798368124587167E-2</v>
      </c>
      <c r="O109" s="160">
        <v>0.87067962421104284</v>
      </c>
      <c r="P109" s="146" t="s">
        <v>239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21.249129322387279</v>
      </c>
      <c r="H111" s="176">
        <v>5.4949481442831534</v>
      </c>
      <c r="I111" s="240">
        <v>365.45387067761271</v>
      </c>
      <c r="J111" s="177">
        <v>1.1289519976377402</v>
      </c>
      <c r="K111" s="177">
        <v>1.3539899992048809</v>
      </c>
      <c r="L111" s="177">
        <v>0.70223275119066031</v>
      </c>
      <c r="M111" s="177">
        <v>0.29754374881088985</v>
      </c>
      <c r="N111" s="177">
        <v>7.6943739461780722E-2</v>
      </c>
      <c r="O111" s="177">
        <v>0.87067962421104284</v>
      </c>
      <c r="P111" s="153" t="s">
        <v>239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44440</v>
      </c>
      <c r="K116" s="151">
        <v>44447</v>
      </c>
      <c r="L116" s="151">
        <v>44454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58" t="s">
        <v>221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45"/>
    </row>
    <row r="119" spans="1:16" s="130" customFormat="1" ht="10.7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4.3541455863602501</v>
      </c>
      <c r="H119" s="162">
        <v>1.8113065957644341</v>
      </c>
      <c r="I119" s="161">
        <v>236.03285441363974</v>
      </c>
      <c r="J119" s="160">
        <v>0.29905199527741022</v>
      </c>
      <c r="K119" s="160">
        <v>3.3280000448220104E-2</v>
      </c>
      <c r="L119" s="160">
        <v>0.60137999033928002</v>
      </c>
      <c r="M119" s="160">
        <v>0.29051360607147991</v>
      </c>
      <c r="N119" s="160">
        <v>0.12085246126931985</v>
      </c>
      <c r="O119" s="160">
        <v>0.30605639803409757</v>
      </c>
      <c r="P119" s="146" t="s">
        <v>239</v>
      </c>
    </row>
    <row r="120" spans="1:16" s="130" customFormat="1" ht="10.7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4.3541455863602501</v>
      </c>
      <c r="H124" s="162">
        <v>1.7774344348487354</v>
      </c>
      <c r="I124" s="202">
        <v>240.61385441363973</v>
      </c>
      <c r="J124" s="160">
        <v>0.29905199527741022</v>
      </c>
      <c r="K124" s="160">
        <v>3.3280000448220104E-2</v>
      </c>
      <c r="L124" s="160">
        <v>0.60137999033928002</v>
      </c>
      <c r="M124" s="160">
        <v>0.29051360607147991</v>
      </c>
      <c r="N124" s="160">
        <v>0.11859247169894839</v>
      </c>
      <c r="O124" s="160">
        <v>0.30605639803409757</v>
      </c>
      <c r="P124" s="146" t="s">
        <v>239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44.5</v>
      </c>
      <c r="F126" s="161">
        <v>860.49199999999996</v>
      </c>
      <c r="G126" s="160">
        <v>71.357853782802806</v>
      </c>
      <c r="H126" s="162">
        <v>8.2926806737079257</v>
      </c>
      <c r="I126" s="161">
        <v>789.13414621719721</v>
      </c>
      <c r="J126" s="160">
        <v>5.4604276129305021</v>
      </c>
      <c r="K126" s="160">
        <v>10.562572807937897</v>
      </c>
      <c r="L126" s="160">
        <v>7.8272216089666031</v>
      </c>
      <c r="M126" s="160">
        <v>10.443898058146203</v>
      </c>
      <c r="N126" s="160">
        <v>1.2137123945540695</v>
      </c>
      <c r="O126" s="160">
        <v>8.5735300219953015</v>
      </c>
      <c r="P126" s="146" t="s">
        <v>239</v>
      </c>
    </row>
    <row r="127" spans="1:16" s="130" customFormat="1" ht="10.7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7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7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7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44.600000000000023</v>
      </c>
      <c r="F131" s="161">
        <v>861.99200000000008</v>
      </c>
      <c r="G131" s="160">
        <v>71.357853782802806</v>
      </c>
      <c r="H131" s="162">
        <v>8.2782501209759261</v>
      </c>
      <c r="I131" s="161">
        <v>790.63414621719721</v>
      </c>
      <c r="J131" s="160">
        <v>5.4604276129305021</v>
      </c>
      <c r="K131" s="160">
        <v>10.562572807937897</v>
      </c>
      <c r="L131" s="160">
        <v>7.8272216089666031</v>
      </c>
      <c r="M131" s="160">
        <v>10.443898058146203</v>
      </c>
      <c r="N131" s="160">
        <v>1.2116003464238883</v>
      </c>
      <c r="O131" s="160">
        <v>8.5735300219953015</v>
      </c>
      <c r="P131" s="146" t="s">
        <v>239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49.099999999999909</v>
      </c>
      <c r="F133" s="185">
        <v>1106.96</v>
      </c>
      <c r="G133" s="177">
        <v>75.711999369163053</v>
      </c>
      <c r="H133" s="176">
        <v>6.8396328114080953</v>
      </c>
      <c r="I133" s="240">
        <v>1031.2480006308369</v>
      </c>
      <c r="J133" s="177">
        <v>5.7594796082079123</v>
      </c>
      <c r="K133" s="177">
        <v>10.595852808386118</v>
      </c>
      <c r="L133" s="177">
        <v>8.4286015993058836</v>
      </c>
      <c r="M133" s="177">
        <v>10.734411664217683</v>
      </c>
      <c r="N133" s="177">
        <v>0.96971992341346425</v>
      </c>
      <c r="O133" s="177">
        <v>8.8795864200293995</v>
      </c>
      <c r="P133" s="153" t="s">
        <v>239</v>
      </c>
    </row>
    <row r="134" spans="1:16" s="130" customFormat="1" ht="10.7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44440</v>
      </c>
      <c r="K138" s="151">
        <v>44447</v>
      </c>
      <c r="L138" s="151">
        <v>44454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63" t="s">
        <v>222</v>
      </c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4"/>
      <c r="P140" s="145"/>
    </row>
    <row r="141" spans="1:16" s="130" customFormat="1" ht="10.7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9.8735000401735301E-2</v>
      </c>
      <c r="H141" s="162">
        <v>48.163414830114775</v>
      </c>
      <c r="I141" s="161">
        <v>0.10626499959826471</v>
      </c>
      <c r="J141" s="160">
        <v>0</v>
      </c>
      <c r="K141" s="160">
        <v>6.6600001454353019E-3</v>
      </c>
      <c r="L141" s="160">
        <v>0</v>
      </c>
      <c r="M141" s="160">
        <v>0</v>
      </c>
      <c r="N141" s="160">
        <v>0</v>
      </c>
      <c r="O141" s="160">
        <v>1.6650000363588255E-3</v>
      </c>
      <c r="P141" s="146" t="s">
        <v>146</v>
      </c>
    </row>
    <row r="142" spans="1:16" s="130" customFormat="1" ht="10.7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7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7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7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9.8735000401735301E-2</v>
      </c>
      <c r="H146" s="162">
        <v>0.37534689375303287</v>
      </c>
      <c r="I146" s="202">
        <v>26.206264999598265</v>
      </c>
      <c r="J146" s="160">
        <v>0</v>
      </c>
      <c r="K146" s="160">
        <v>6.6600001454353019E-3</v>
      </c>
      <c r="L146" s="160">
        <v>0</v>
      </c>
      <c r="M146" s="160">
        <v>0</v>
      </c>
      <c r="N146" s="160">
        <v>0</v>
      </c>
      <c r="O146" s="160">
        <v>1.6650000363588255E-3</v>
      </c>
      <c r="P146" s="146" t="s">
        <v>239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0.21071130070090299</v>
      </c>
      <c r="H148" s="162">
        <v>54.167429486093319</v>
      </c>
      <c r="I148" s="161">
        <v>0.17828869929909696</v>
      </c>
      <c r="J148" s="160">
        <v>9.2685000896449987E-3</v>
      </c>
      <c r="K148" s="160">
        <v>4.9395000338559869E-3</v>
      </c>
      <c r="L148" s="160">
        <v>6.9375000000000131E-3</v>
      </c>
      <c r="M148" s="160">
        <v>5.2170000076289802E-3</v>
      </c>
      <c r="N148" s="160">
        <v>1.3411311073596353</v>
      </c>
      <c r="O148" s="160">
        <v>6.5906250327824947E-3</v>
      </c>
      <c r="P148" s="146" t="s">
        <v>146</v>
      </c>
    </row>
    <row r="149" spans="1:16" s="130" customFormat="1" ht="10.7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7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7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7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0.21071130070090299</v>
      </c>
      <c r="H153" s="162">
        <v>51.899335148005662</v>
      </c>
      <c r="I153" s="161">
        <v>0.19528869929909698</v>
      </c>
      <c r="J153" s="160">
        <v>9.2685000896449987E-3</v>
      </c>
      <c r="K153" s="160">
        <v>4.9395000338559869E-3</v>
      </c>
      <c r="L153" s="160">
        <v>6.9375000000000131E-3</v>
      </c>
      <c r="M153" s="160">
        <v>5.2170000076289802E-3</v>
      </c>
      <c r="N153" s="160">
        <v>1.2849753713371874</v>
      </c>
      <c r="O153" s="160">
        <v>6.5906250327824947E-3</v>
      </c>
      <c r="P153" s="146">
        <v>27.631286612075407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0.30944630110263827</v>
      </c>
      <c r="H155" s="176">
        <v>1.1584976268302882</v>
      </c>
      <c r="I155" s="240">
        <v>26.401553698897359</v>
      </c>
      <c r="J155" s="177">
        <v>9.2685000896449987E-3</v>
      </c>
      <c r="K155" s="177">
        <v>1.1599500179291289E-2</v>
      </c>
      <c r="L155" s="177">
        <v>6.9375000000000131E-3</v>
      </c>
      <c r="M155" s="177">
        <v>5.2170000076289802E-3</v>
      </c>
      <c r="N155" s="177">
        <v>1.9531279276810979E-2</v>
      </c>
      <c r="O155" s="177">
        <v>8.2556250691413202E-3</v>
      </c>
      <c r="P155" s="153" t="s">
        <v>239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44440</v>
      </c>
      <c r="K160" s="151">
        <v>44447</v>
      </c>
      <c r="L160" s="151">
        <v>44454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58" t="s">
        <v>223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45"/>
    </row>
    <row r="163" spans="1:16" s="130" customFormat="1" ht="10.7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94.754099998474103</v>
      </c>
      <c r="H163" s="162">
        <v>84.370609132533232</v>
      </c>
      <c r="I163" s="161">
        <v>17.552900001525899</v>
      </c>
      <c r="J163" s="160">
        <v>0</v>
      </c>
      <c r="K163" s="160">
        <v>2.8470000000000084</v>
      </c>
      <c r="L163" s="160">
        <v>0.43099999999999739</v>
      </c>
      <c r="M163" s="160">
        <v>1.8659999999999997</v>
      </c>
      <c r="N163" s="160">
        <v>1.6615170915437147</v>
      </c>
      <c r="O163" s="160">
        <v>1.2860000000000014</v>
      </c>
      <c r="P163" s="146">
        <v>11.64922239620986</v>
      </c>
    </row>
    <row r="164" spans="1:16" s="130" customFormat="1" ht="10.7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7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88.197999999999993</v>
      </c>
      <c r="H165" s="162">
        <v>60.244535519125677</v>
      </c>
      <c r="I165" s="161">
        <v>58.202000000000012</v>
      </c>
      <c r="J165" s="160">
        <v>8.2379999999999995</v>
      </c>
      <c r="K165" s="160">
        <v>8.2240000000000038</v>
      </c>
      <c r="L165" s="160">
        <v>2.2120000000000033</v>
      </c>
      <c r="M165" s="160">
        <v>1.9469999999999885</v>
      </c>
      <c r="N165" s="160">
        <v>1.3299180327868774</v>
      </c>
      <c r="O165" s="160">
        <v>5.1552499999999988</v>
      </c>
      <c r="P165" s="146">
        <v>9.2898501527569035</v>
      </c>
    </row>
    <row r="166" spans="1:16" s="130" customFormat="1" ht="10.7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182.9520999984741</v>
      </c>
      <c r="H168" s="162">
        <v>68.083813393498758</v>
      </c>
      <c r="I168" s="202">
        <v>85.763900001525911</v>
      </c>
      <c r="J168" s="160">
        <v>8.2379999999999995</v>
      </c>
      <c r="K168" s="160">
        <v>11.071000000000012</v>
      </c>
      <c r="L168" s="160">
        <v>2.6430000000000007</v>
      </c>
      <c r="M168" s="160">
        <v>3.8129999999999882</v>
      </c>
      <c r="N168" s="160">
        <v>1.4189702139061269</v>
      </c>
      <c r="O168" s="160">
        <v>6.4412500000000001</v>
      </c>
      <c r="P168" s="146">
        <v>11.3147913838969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300.98344000196499</v>
      </c>
      <c r="H170" s="162">
        <v>32.354452314541817</v>
      </c>
      <c r="I170" s="161">
        <v>629.28555999803507</v>
      </c>
      <c r="J170" s="160">
        <v>2.844649997711997</v>
      </c>
      <c r="K170" s="160">
        <v>8.3748499994269991</v>
      </c>
      <c r="L170" s="160">
        <v>4.4986000003819981</v>
      </c>
      <c r="M170" s="160">
        <v>1.4003599996569847</v>
      </c>
      <c r="N170" s="160">
        <v>0.15053280284057458</v>
      </c>
      <c r="O170" s="160">
        <v>4.2796149992944947</v>
      </c>
      <c r="P170" s="146" t="s">
        <v>239</v>
      </c>
    </row>
    <row r="171" spans="1:16" s="130" customFormat="1" ht="10.7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7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189.56899999999999</v>
      </c>
      <c r="H172" s="162">
        <v>52.475411968897141</v>
      </c>
      <c r="I172" s="161">
        <v>171.684</v>
      </c>
      <c r="J172" s="160">
        <v>2.2750000000000057</v>
      </c>
      <c r="K172" s="160">
        <v>21.820999999999998</v>
      </c>
      <c r="L172" s="160">
        <v>18.10499999999999</v>
      </c>
      <c r="M172" s="160">
        <v>6.0769999999999982</v>
      </c>
      <c r="N172" s="160">
        <v>1.6822005630403063</v>
      </c>
      <c r="O172" s="160">
        <v>12.069499999999998</v>
      </c>
      <c r="P172" s="146">
        <v>12.224615767016035</v>
      </c>
    </row>
    <row r="173" spans="1:16" s="130" customFormat="1" ht="10.7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7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490.55244000196501</v>
      </c>
      <c r="H175" s="162">
        <v>37.978478840155574</v>
      </c>
      <c r="I175" s="161">
        <v>801.10655999803487</v>
      </c>
      <c r="J175" s="160">
        <v>5.1196499977120027</v>
      </c>
      <c r="K175" s="160">
        <v>30.195849999426997</v>
      </c>
      <c r="L175" s="160">
        <v>22.603600000381988</v>
      </c>
      <c r="M175" s="160">
        <v>7.4773599996569828</v>
      </c>
      <c r="N175" s="160">
        <v>0.57889582309703902</v>
      </c>
      <c r="O175" s="160">
        <v>16.349114999294493</v>
      </c>
      <c r="P175" s="146">
        <v>46.999995414590011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673.50454000043908</v>
      </c>
      <c r="H177" s="176">
        <v>43.162992229460166</v>
      </c>
      <c r="I177" s="240">
        <v>886.87045999956092</v>
      </c>
      <c r="J177" s="177">
        <v>13.357649997712002</v>
      </c>
      <c r="K177" s="177">
        <v>41.266849999427009</v>
      </c>
      <c r="L177" s="177">
        <v>25.246600000381989</v>
      </c>
      <c r="M177" s="177">
        <v>11.290359999656971</v>
      </c>
      <c r="N177" s="177">
        <v>0.72356709122210816</v>
      </c>
      <c r="O177" s="177">
        <v>22.790364999294493</v>
      </c>
      <c r="P177" s="153">
        <v>36.914271887572454</v>
      </c>
    </row>
    <row r="178" spans="1:16" s="130" customFormat="1" ht="10.7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44440</v>
      </c>
      <c r="K182" s="151">
        <v>44447</v>
      </c>
      <c r="L182" s="151">
        <v>44454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58" t="s">
        <v>113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45"/>
    </row>
    <row r="185" spans="1:16" s="130" customFormat="1" ht="10.7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7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7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7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7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7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7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7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7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44440</v>
      </c>
      <c r="K204" s="151">
        <v>44447</v>
      </c>
      <c r="L204" s="151">
        <v>44454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58" t="s">
        <v>131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45"/>
    </row>
    <row r="207" spans="1:16" s="130" customFormat="1" ht="10.7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1.94324899293482</v>
      </c>
      <c r="H207" s="162">
        <v>22.032301507197506</v>
      </c>
      <c r="I207" s="161">
        <v>6.8767510070651801</v>
      </c>
      <c r="J207" s="160">
        <v>0</v>
      </c>
      <c r="K207" s="160">
        <v>7.8080000162130014E-2</v>
      </c>
      <c r="L207" s="160">
        <v>9.1500000953701477E-3</v>
      </c>
      <c r="M207" s="160">
        <v>2.0739999890319938E-2</v>
      </c>
      <c r="N207" s="160">
        <v>0.23514739104671128</v>
      </c>
      <c r="O207" s="160">
        <v>2.6992500036955025E-2</v>
      </c>
      <c r="P207" s="146" t="s">
        <v>239</v>
      </c>
    </row>
    <row r="208" spans="1:16" s="130" customFormat="1" ht="10.7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7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7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1.94324899293482</v>
      </c>
      <c r="H212" s="162">
        <v>10.890209554667226</v>
      </c>
      <c r="I212" s="202">
        <v>15.900751007065182</v>
      </c>
      <c r="J212" s="160">
        <v>0</v>
      </c>
      <c r="K212" s="160">
        <v>7.8080000162130014E-2</v>
      </c>
      <c r="L212" s="160">
        <v>9.1500000953701477E-3</v>
      </c>
      <c r="M212" s="160">
        <v>2.0739999890319938E-2</v>
      </c>
      <c r="N212" s="160">
        <v>0.11622954433041884</v>
      </c>
      <c r="O212" s="160">
        <v>2.6992500036955025E-2</v>
      </c>
      <c r="P212" s="146" t="s">
        <v>239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-23.2</v>
      </c>
      <c r="F214" s="161">
        <v>24.523</v>
      </c>
      <c r="G214" s="160">
        <v>9.2790006208717806</v>
      </c>
      <c r="H214" s="162">
        <v>37.837950580564289</v>
      </c>
      <c r="I214" s="161">
        <v>15.243999379128219</v>
      </c>
      <c r="J214" s="160">
        <v>0.3134383985400202</v>
      </c>
      <c r="K214" s="160">
        <v>0.50701300418377038</v>
      </c>
      <c r="L214" s="160">
        <v>0.33178400343656023</v>
      </c>
      <c r="M214" s="160">
        <v>0.2931415998935698</v>
      </c>
      <c r="N214" s="160">
        <v>1.1953741381297958</v>
      </c>
      <c r="O214" s="160">
        <v>0.36134425151348015</v>
      </c>
      <c r="P214" s="146">
        <v>40.186915428373801</v>
      </c>
    </row>
    <row r="215" spans="1:16" s="130" customFormat="1" ht="10.7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9.3420000000000005</v>
      </c>
      <c r="H216" s="162">
        <v>21.404023278192732</v>
      </c>
      <c r="I216" s="161">
        <v>34.304000000000002</v>
      </c>
      <c r="J216" s="160">
        <v>0.60700000000000021</v>
      </c>
      <c r="K216" s="160">
        <v>0.74399999999999977</v>
      </c>
      <c r="L216" s="160">
        <v>0.16300000000000026</v>
      </c>
      <c r="M216" s="160">
        <v>3.4000000000000696E-2</v>
      </c>
      <c r="N216" s="160">
        <v>7.7899463868397315E-2</v>
      </c>
      <c r="O216" s="160">
        <v>0.38700000000000023</v>
      </c>
      <c r="P216" s="146" t="s">
        <v>239</v>
      </c>
    </row>
    <row r="217" spans="1:16" s="130" customFormat="1" ht="10.7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-11</v>
      </c>
      <c r="F219" s="161">
        <v>68.141999999999996</v>
      </c>
      <c r="G219" s="160">
        <v>18.621000620871783</v>
      </c>
      <c r="H219" s="162">
        <v>27.326759738299117</v>
      </c>
      <c r="I219" s="161">
        <v>49.520999379128213</v>
      </c>
      <c r="J219" s="160">
        <v>0.92043839854002041</v>
      </c>
      <c r="K219" s="160">
        <v>1.2510130041837701</v>
      </c>
      <c r="L219" s="160">
        <v>0.49478400343656048</v>
      </c>
      <c r="M219" s="160">
        <v>0.3271415998935705</v>
      </c>
      <c r="N219" s="160">
        <v>0.48008805126584264</v>
      </c>
      <c r="O219" s="160">
        <v>0.74834425151348039</v>
      </c>
      <c r="P219" s="146" t="s">
        <v>239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-11.100000000000009</v>
      </c>
      <c r="F221" s="185">
        <v>85.98599999999999</v>
      </c>
      <c r="G221" s="177">
        <v>20.564249613806602</v>
      </c>
      <c r="H221" s="176">
        <v>23.915811427216759</v>
      </c>
      <c r="I221" s="240">
        <v>65.421750386193395</v>
      </c>
      <c r="J221" s="177">
        <v>0.92043839854002041</v>
      </c>
      <c r="K221" s="177">
        <v>1.3290930043459002</v>
      </c>
      <c r="L221" s="177">
        <v>0.50393400353193063</v>
      </c>
      <c r="M221" s="177">
        <v>0.34788159978389044</v>
      </c>
      <c r="N221" s="177">
        <v>0.40457934987543381</v>
      </c>
      <c r="O221" s="177">
        <v>0.77533675155043524</v>
      </c>
      <c r="P221" s="153" t="s">
        <v>239</v>
      </c>
    </row>
    <row r="222" spans="1:16" s="130" customFormat="1" ht="10.7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44440</v>
      </c>
      <c r="K226" s="151">
        <v>44447</v>
      </c>
      <c r="L226" s="151">
        <v>44454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58" t="s">
        <v>224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45"/>
    </row>
    <row r="229" spans="1:16" s="130" customFormat="1" ht="10.7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7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7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7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7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7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7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44440</v>
      </c>
      <c r="K248" s="151">
        <v>44447</v>
      </c>
      <c r="L248" s="151">
        <v>44454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58" t="s">
        <v>118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45"/>
    </row>
    <row r="251" spans="1:16" s="130" customFormat="1" ht="10.7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0.94405498870834703</v>
      </c>
      <c r="H251" s="162">
        <v>2.3553678518708292</v>
      </c>
      <c r="I251" s="161">
        <v>39.136945011291658</v>
      </c>
      <c r="J251" s="160">
        <v>0</v>
      </c>
      <c r="K251" s="160">
        <v>2.2059999704361011E-2</v>
      </c>
      <c r="L251" s="160">
        <v>1.0499999523160275E-3</v>
      </c>
      <c r="M251" s="160">
        <v>1.994999980926504E-2</v>
      </c>
      <c r="N251" s="160">
        <v>4.9774206754484768E-2</v>
      </c>
      <c r="O251" s="160">
        <v>1.076499986648552E-2</v>
      </c>
      <c r="P251" s="146" t="s">
        <v>239</v>
      </c>
    </row>
    <row r="252" spans="1:16" s="130" customFormat="1" ht="10.7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7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0.94405498870834703</v>
      </c>
      <c r="H256" s="162">
        <v>2.3160173414168757</v>
      </c>
      <c r="I256" s="202">
        <v>39.817945011291663</v>
      </c>
      <c r="J256" s="160">
        <v>0</v>
      </c>
      <c r="K256" s="160">
        <v>2.2059999704361011E-2</v>
      </c>
      <c r="L256" s="160">
        <v>1.0499999523160275E-3</v>
      </c>
      <c r="M256" s="160">
        <v>1.994999980926504E-2</v>
      </c>
      <c r="N256" s="160">
        <v>4.8942642189453496E-2</v>
      </c>
      <c r="O256" s="160">
        <v>1.076499986648552E-2</v>
      </c>
      <c r="P256" s="146" t="s">
        <v>239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3.0866962195932901</v>
      </c>
      <c r="H258" s="162">
        <v>1.3795043751590095</v>
      </c>
      <c r="I258" s="161">
        <v>220.66730378040671</v>
      </c>
      <c r="J258" s="160">
        <v>5.7763500198719786E-2</v>
      </c>
      <c r="K258" s="160">
        <v>0.15412749779224022</v>
      </c>
      <c r="L258" s="160">
        <v>9.6027247682219929E-2</v>
      </c>
      <c r="M258" s="160">
        <v>8.7219499945640155E-2</v>
      </c>
      <c r="N258" s="160">
        <v>3.898008524792413E-2</v>
      </c>
      <c r="O258" s="160">
        <v>9.8784436404705023E-2</v>
      </c>
      <c r="P258" s="146" t="s">
        <v>239</v>
      </c>
      <c r="S258" s="130"/>
    </row>
    <row r="259" spans="1:19" ht="10.7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7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2.21</v>
      </c>
      <c r="H260" s="162">
        <v>8.7172609656042912</v>
      </c>
      <c r="I260" s="161">
        <v>23.141999999999999</v>
      </c>
      <c r="J260" s="160">
        <v>0.13400000000000001</v>
      </c>
      <c r="K260" s="160">
        <v>0.16000000000000003</v>
      </c>
      <c r="L260" s="160">
        <v>5.6000000000000147E-2</v>
      </c>
      <c r="M260" s="160">
        <v>0</v>
      </c>
      <c r="N260" s="160">
        <v>0</v>
      </c>
      <c r="O260" s="160">
        <v>8.750000000000005E-2</v>
      </c>
      <c r="P260" s="146" t="s">
        <v>239</v>
      </c>
      <c r="S260" s="130"/>
    </row>
    <row r="261" spans="1:19" ht="10.7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7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13.099999999999994</v>
      </c>
      <c r="F263" s="161">
        <v>249.38299999999998</v>
      </c>
      <c r="G263" s="160">
        <v>5.2966962195932901</v>
      </c>
      <c r="H263" s="162">
        <v>2.1239203231949615</v>
      </c>
      <c r="I263" s="161">
        <v>244.08630378040669</v>
      </c>
      <c r="J263" s="160">
        <v>0.19176350019871979</v>
      </c>
      <c r="K263" s="160">
        <v>0.31412749779224025</v>
      </c>
      <c r="L263" s="160">
        <v>0.15202724768222009</v>
      </c>
      <c r="M263" s="160">
        <v>8.7219499945640155E-2</v>
      </c>
      <c r="N263" s="160">
        <v>3.4974116096782928E-2</v>
      </c>
      <c r="O263" s="160">
        <v>0.18628443640470507</v>
      </c>
      <c r="P263" s="146" t="s">
        <v>239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13</v>
      </c>
      <c r="F265" s="185">
        <v>290.14499999999998</v>
      </c>
      <c r="G265" s="177">
        <v>6.2407512083016368</v>
      </c>
      <c r="H265" s="176">
        <v>2.1509077214157188</v>
      </c>
      <c r="I265" s="240">
        <v>283.90424879169836</v>
      </c>
      <c r="J265" s="177">
        <v>0.19176350019871979</v>
      </c>
      <c r="K265" s="177">
        <v>0.33618749749660126</v>
      </c>
      <c r="L265" s="177">
        <v>0.15307724763453612</v>
      </c>
      <c r="M265" s="177">
        <v>0.1071694997549052</v>
      </c>
      <c r="N265" s="177">
        <v>3.6936531649659723E-2</v>
      </c>
      <c r="O265" s="177">
        <v>0.19704943627119059</v>
      </c>
      <c r="P265" s="153" t="s">
        <v>239</v>
      </c>
      <c r="S265" s="130"/>
    </row>
    <row r="266" spans="1:19" ht="10.7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44440</v>
      </c>
      <c r="K270" s="151">
        <v>44447</v>
      </c>
      <c r="L270" s="151">
        <v>44454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58" t="s">
        <v>130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45"/>
      <c r="S272" s="130"/>
    </row>
    <row r="273" spans="1:19" ht="10.7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22.039436873078301</v>
      </c>
      <c r="H273" s="162">
        <v>80.39775607587022</v>
      </c>
      <c r="I273" s="161">
        <v>5.3735631269216988</v>
      </c>
      <c r="J273" s="160">
        <v>0.21006700563430059</v>
      </c>
      <c r="K273" s="160">
        <v>0</v>
      </c>
      <c r="L273" s="160">
        <v>0.18984000015259994</v>
      </c>
      <c r="M273" s="160">
        <v>4.4070000410002308E-2</v>
      </c>
      <c r="N273" s="160">
        <v>0.16076314307081424</v>
      </c>
      <c r="O273" s="160">
        <v>0.11099425154922571</v>
      </c>
      <c r="P273" s="146">
        <v>46.412985825113068</v>
      </c>
      <c r="S273" s="130"/>
    </row>
    <row r="274" spans="1:19" ht="10.7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7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20.000000000000004</v>
      </c>
      <c r="F278" s="202">
        <v>37.513000000000005</v>
      </c>
      <c r="G278" s="160">
        <v>22.039436873078301</v>
      </c>
      <c r="H278" s="162">
        <v>58.751464487186574</v>
      </c>
      <c r="I278" s="202">
        <v>15.473563126921704</v>
      </c>
      <c r="J278" s="160">
        <v>0.21006700563430059</v>
      </c>
      <c r="K278" s="160">
        <v>0</v>
      </c>
      <c r="L278" s="160">
        <v>0.18984000015259994</v>
      </c>
      <c r="M278" s="160">
        <v>4.4070000410002308E-2</v>
      </c>
      <c r="N278" s="160">
        <v>0.11747927494469197</v>
      </c>
      <c r="O278" s="160">
        <v>0.11099425154922571</v>
      </c>
      <c r="P278" s="146" t="s">
        <v>239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168</v>
      </c>
      <c r="F280" s="161">
        <v>253.16</v>
      </c>
      <c r="G280" s="160">
        <v>117.07832540880899</v>
      </c>
      <c r="H280" s="162">
        <v>46.246770978357162</v>
      </c>
      <c r="I280" s="161">
        <v>136.08167459119102</v>
      </c>
      <c r="J280" s="160">
        <v>2.8502724766729983</v>
      </c>
      <c r="K280" s="160">
        <v>4.1923726739889986</v>
      </c>
      <c r="L280" s="160">
        <v>2.1192880318159979</v>
      </c>
      <c r="M280" s="160">
        <v>2.6637867777349982</v>
      </c>
      <c r="N280" s="160">
        <v>1.0522147170702316</v>
      </c>
      <c r="O280" s="160">
        <v>2.9564299900532482</v>
      </c>
      <c r="P280" s="146">
        <v>44.029053638689426</v>
      </c>
      <c r="S280" s="130"/>
    </row>
    <row r="281" spans="1:19" ht="10.7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7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5.2</v>
      </c>
      <c r="H282" s="162">
        <v>20.8</v>
      </c>
      <c r="I282" s="161">
        <v>19.8</v>
      </c>
      <c r="J282" s="160">
        <v>0.30500000000000016</v>
      </c>
      <c r="K282" s="160">
        <v>0.48799999999999955</v>
      </c>
      <c r="L282" s="160">
        <v>0.4350000000000005</v>
      </c>
      <c r="M282" s="160">
        <v>0</v>
      </c>
      <c r="N282" s="160">
        <v>0</v>
      </c>
      <c r="O282" s="160">
        <v>0.30700000000000005</v>
      </c>
      <c r="P282" s="146" t="s">
        <v>239</v>
      </c>
      <c r="S282" s="130"/>
    </row>
    <row r="283" spans="1:19" ht="10.7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7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182.60000000000002</v>
      </c>
      <c r="F285" s="161">
        <v>278.39100000000002</v>
      </c>
      <c r="G285" s="160">
        <v>122.278325408809</v>
      </c>
      <c r="H285" s="162">
        <v>43.923232219722976</v>
      </c>
      <c r="I285" s="161">
        <v>156.11267459119102</v>
      </c>
      <c r="J285" s="160">
        <v>3.1552724766729985</v>
      </c>
      <c r="K285" s="160">
        <v>4.6803726739889981</v>
      </c>
      <c r="L285" s="160">
        <v>2.5542880318159984</v>
      </c>
      <c r="M285" s="160">
        <v>2.6637867777349982</v>
      </c>
      <c r="N285" s="160">
        <v>0.95685089594670736</v>
      </c>
      <c r="O285" s="160">
        <v>3.2634299900532482</v>
      </c>
      <c r="P285" s="146">
        <v>45.836992081035511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202.6</v>
      </c>
      <c r="F287" s="185">
        <v>315.904</v>
      </c>
      <c r="G287" s="177">
        <v>144.3177622818873</v>
      </c>
      <c r="H287" s="176">
        <v>45.684056638056909</v>
      </c>
      <c r="I287" s="240">
        <v>171.5862377181127</v>
      </c>
      <c r="J287" s="177">
        <v>3.3653394823072991</v>
      </c>
      <c r="K287" s="177">
        <v>4.6803726739889981</v>
      </c>
      <c r="L287" s="177">
        <v>2.7441280319685983</v>
      </c>
      <c r="M287" s="177">
        <v>2.7078567781450005</v>
      </c>
      <c r="N287" s="177">
        <v>0.85717711018062459</v>
      </c>
      <c r="O287" s="177">
        <v>3.3744242416024739</v>
      </c>
      <c r="P287" s="153">
        <v>48.849041327603913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44440</v>
      </c>
      <c r="K292" s="151">
        <v>44447</v>
      </c>
      <c r="L292" s="151">
        <v>44454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58" t="s">
        <v>119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45"/>
      <c r="S294" s="130"/>
    </row>
    <row r="295" spans="1:19" ht="10.7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44440</v>
      </c>
      <c r="K314" s="151">
        <v>44447</v>
      </c>
      <c r="L314" s="151">
        <v>44454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65" t="s">
        <v>120</v>
      </c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6"/>
      <c r="P316" s="145"/>
      <c r="S316" s="130"/>
    </row>
    <row r="317" spans="1:19" ht="10.7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1.0173660052195199</v>
      </c>
      <c r="H317" s="162">
        <v>5.3658544579088607</v>
      </c>
      <c r="I317" s="161">
        <v>17.942633994780479</v>
      </c>
      <c r="J317" s="160">
        <v>3.2699999809260305E-3</v>
      </c>
      <c r="K317" s="160">
        <v>5.2592499732969089E-2</v>
      </c>
      <c r="L317" s="160">
        <v>5.4499998092698565E-3</v>
      </c>
      <c r="M317" s="160">
        <v>8.1749999522995331E-4</v>
      </c>
      <c r="N317" s="160">
        <v>4.311708835601019E-3</v>
      </c>
      <c r="O317" s="160">
        <v>1.5532499879598732E-2</v>
      </c>
      <c r="P317" s="146" t="s">
        <v>239</v>
      </c>
      <c r="S317" s="130"/>
    </row>
    <row r="318" spans="1:19" ht="10.7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7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1.07736600521952</v>
      </c>
      <c r="H322" s="162">
        <v>5.6253446387819546</v>
      </c>
      <c r="I322" s="202">
        <v>18.074633994780481</v>
      </c>
      <c r="J322" s="160">
        <v>3.2699999809260305E-3</v>
      </c>
      <c r="K322" s="160">
        <v>5.2592499732969089E-2</v>
      </c>
      <c r="L322" s="160">
        <v>5.4499998092698565E-3</v>
      </c>
      <c r="M322" s="160">
        <v>8.1749999522995331E-4</v>
      </c>
      <c r="N322" s="160">
        <v>4.2684836843669234E-3</v>
      </c>
      <c r="O322" s="160">
        <v>1.5532499879598732E-2</v>
      </c>
      <c r="P322" s="146" t="s">
        <v>239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15.5</v>
      </c>
      <c r="F324" s="161">
        <v>85.286000000000001</v>
      </c>
      <c r="G324" s="160">
        <v>7.19871197682619</v>
      </c>
      <c r="H324" s="162">
        <v>8.4406725333890567</v>
      </c>
      <c r="I324" s="161">
        <v>78.087288023173812</v>
      </c>
      <c r="J324" s="160">
        <v>0.35629850047827016</v>
      </c>
      <c r="K324" s="160">
        <v>0.16920499998331007</v>
      </c>
      <c r="L324" s="160">
        <v>0.15137625199555949</v>
      </c>
      <c r="M324" s="160">
        <v>0.16640450102091009</v>
      </c>
      <c r="N324" s="160">
        <v>0.19511350165432789</v>
      </c>
      <c r="O324" s="160">
        <v>0.21082106336951245</v>
      </c>
      <c r="P324" s="146" t="s">
        <v>239</v>
      </c>
      <c r="S324" s="130"/>
    </row>
    <row r="325" spans="1:19" ht="10.7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7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0.19800000000000001</v>
      </c>
      <c r="H326" s="162">
        <v>198</v>
      </c>
      <c r="I326" s="161">
        <v>-9.8000000000000004E-2</v>
      </c>
      <c r="J326" s="160">
        <v>0</v>
      </c>
      <c r="K326" s="160">
        <v>2.0000000000000018E-3</v>
      </c>
      <c r="L326" s="160">
        <v>4.1000000000000009E-2</v>
      </c>
      <c r="M326" s="160">
        <v>0</v>
      </c>
      <c r="N326" s="160">
        <v>0</v>
      </c>
      <c r="O326" s="160">
        <v>1.0750000000000003E-2</v>
      </c>
      <c r="P326" s="146">
        <v>0</v>
      </c>
      <c r="S326" s="130"/>
    </row>
    <row r="327" spans="1:19" ht="10.7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7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15.699999999999989</v>
      </c>
      <c r="F329" s="161">
        <v>85.61399999999999</v>
      </c>
      <c r="G329" s="160">
        <v>7.3967119768261904</v>
      </c>
      <c r="H329" s="162">
        <v>8.6396056449017582</v>
      </c>
      <c r="I329" s="161">
        <v>78.217288023173793</v>
      </c>
      <c r="J329" s="160">
        <v>0.35629850047827016</v>
      </c>
      <c r="K329" s="160">
        <v>0.17120499998331007</v>
      </c>
      <c r="L329" s="160">
        <v>0.19237625199555949</v>
      </c>
      <c r="M329" s="160">
        <v>0.16640450102091009</v>
      </c>
      <c r="N329" s="160">
        <v>0.19436599273589614</v>
      </c>
      <c r="O329" s="160">
        <v>0.22157106336951246</v>
      </c>
      <c r="P329" s="146" t="s">
        <v>239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15.499999999999986</v>
      </c>
      <c r="F331" s="185">
        <v>104.76599999999999</v>
      </c>
      <c r="G331" s="177">
        <v>8.4740779820457099</v>
      </c>
      <c r="H331" s="176">
        <v>8.0885764294195734</v>
      </c>
      <c r="I331" s="240">
        <v>96.291922017954278</v>
      </c>
      <c r="J331" s="177">
        <v>0.35956850045919619</v>
      </c>
      <c r="K331" s="177">
        <v>0.22379749971627916</v>
      </c>
      <c r="L331" s="177">
        <v>0.19782625180482935</v>
      </c>
      <c r="M331" s="177">
        <v>0.16722200101614004</v>
      </c>
      <c r="N331" s="177">
        <v>0.15961476148382114</v>
      </c>
      <c r="O331" s="177">
        <v>0.23710356324911119</v>
      </c>
      <c r="P331" s="153" t="s">
        <v>239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44440</v>
      </c>
      <c r="K336" s="151">
        <v>44447</v>
      </c>
      <c r="L336" s="151">
        <v>44454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58" t="s">
        <v>225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45"/>
      <c r="S338" s="130"/>
    </row>
    <row r="339" spans="1:19" ht="10.7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7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7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7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7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7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7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7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7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7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44440</v>
      </c>
      <c r="K358" s="151">
        <v>44447</v>
      </c>
      <c r="L358" s="151">
        <v>44454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58" t="s">
        <v>121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45"/>
      <c r="S360" s="130"/>
    </row>
    <row r="361" spans="1:19" ht="10.7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7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7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7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7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44440</v>
      </c>
      <c r="K380" s="151">
        <v>44447</v>
      </c>
      <c r="L380" s="151">
        <v>44454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58" t="s">
        <v>122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45"/>
      <c r="S382" s="130"/>
    </row>
    <row r="383" spans="1:19" ht="10.7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-1.8369000256061599E-2</v>
      </c>
      <c r="M390" s="160">
        <v>0</v>
      </c>
      <c r="N390" s="160" t="s">
        <v>42</v>
      </c>
      <c r="O390" s="160">
        <v>-4.5922500640153997E-3</v>
      </c>
      <c r="P390" s="146">
        <v>0</v>
      </c>
      <c r="S390" s="130"/>
    </row>
    <row r="391" spans="1:19" ht="10.7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-1.8369000256061599E-2</v>
      </c>
      <c r="M395" s="160">
        <v>0</v>
      </c>
      <c r="N395" s="160" t="s">
        <v>42</v>
      </c>
      <c r="O395" s="160">
        <v>-4.5922500640153997E-3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-1.8369000256061599E-2</v>
      </c>
      <c r="M397" s="177">
        <v>0</v>
      </c>
      <c r="N397" s="177" t="s">
        <v>42</v>
      </c>
      <c r="O397" s="177">
        <v>-4.5922500640153997E-3</v>
      </c>
      <c r="P397" s="153">
        <v>0</v>
      </c>
      <c r="S397" s="130"/>
    </row>
    <row r="398" spans="1:19" ht="10.7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44440</v>
      </c>
      <c r="K402" s="151">
        <v>44447</v>
      </c>
      <c r="L402" s="151">
        <v>44454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69" t="s">
        <v>226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45"/>
      <c r="S404" s="130"/>
    </row>
    <row r="405" spans="1:19" ht="10.7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7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7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7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7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7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44440</v>
      </c>
      <c r="K424" s="151">
        <v>44447</v>
      </c>
      <c r="L424" s="151">
        <v>44454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70" t="s">
        <v>227</v>
      </c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1"/>
      <c r="P426" s="145"/>
      <c r="S426" s="130"/>
    </row>
    <row r="427" spans="1:19" ht="10.7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7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7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7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7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7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7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7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44440</v>
      </c>
      <c r="K446" s="151">
        <v>44447</v>
      </c>
      <c r="L446" s="151">
        <v>44454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70" t="s">
        <v>228</v>
      </c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1"/>
      <c r="P448" s="145"/>
      <c r="S448" s="130"/>
    </row>
    <row r="449" spans="1:19" ht="10.7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7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7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7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7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7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7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7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44440</v>
      </c>
      <c r="K468" s="151">
        <v>44447</v>
      </c>
      <c r="L468" s="151">
        <v>44454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58" t="s">
        <v>229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45"/>
      <c r="S470" s="130"/>
    </row>
    <row r="471" spans="1:19" ht="10.7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44440</v>
      </c>
      <c r="K490" s="151">
        <v>44447</v>
      </c>
      <c r="L490" s="151">
        <v>44454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58" t="s">
        <v>230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45"/>
      <c r="S492" s="130"/>
    </row>
    <row r="493" spans="1:19" ht="10.7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7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7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7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7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3.6999999999999998E-2</v>
      </c>
      <c r="H502" s="162">
        <v>3700.0000000004075</v>
      </c>
      <c r="I502" s="161">
        <v>-3.6000000000000108E-2</v>
      </c>
      <c r="J502" s="160">
        <v>0</v>
      </c>
      <c r="K502" s="160">
        <v>1.9999999999999948E-3</v>
      </c>
      <c r="L502" s="160">
        <v>0</v>
      </c>
      <c r="M502" s="160">
        <v>0</v>
      </c>
      <c r="N502" s="160">
        <v>0</v>
      </c>
      <c r="O502" s="160">
        <v>4.9999999999999871E-4</v>
      </c>
      <c r="P502" s="146" t="s">
        <v>146</v>
      </c>
      <c r="S502" s="130"/>
    </row>
    <row r="503" spans="1:19" ht="10.7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7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-31.499999999999996</v>
      </c>
      <c r="F505" s="202">
        <v>2.6279999999999966</v>
      </c>
      <c r="G505" s="170">
        <v>3.6999999999999998E-2</v>
      </c>
      <c r="H505" s="162">
        <v>1.4079147640791494</v>
      </c>
      <c r="I505" s="161">
        <v>2.5909999999999966</v>
      </c>
      <c r="J505" s="160">
        <v>0</v>
      </c>
      <c r="K505" s="160">
        <v>1.9999999999999948E-3</v>
      </c>
      <c r="L505" s="160">
        <v>0</v>
      </c>
      <c r="M505" s="160">
        <v>0</v>
      </c>
      <c r="N505" s="160">
        <v>0</v>
      </c>
      <c r="O505" s="160">
        <v>4.9999999999999871E-4</v>
      </c>
      <c r="P505" s="146" t="s">
        <v>239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3.6999999999999998E-2</v>
      </c>
      <c r="H507" s="176">
        <v>0.46954314720812196</v>
      </c>
      <c r="I507" s="240">
        <v>7.8429999999999973</v>
      </c>
      <c r="J507" s="177">
        <v>0</v>
      </c>
      <c r="K507" s="177">
        <v>1.9999999999999948E-3</v>
      </c>
      <c r="L507" s="177">
        <v>0</v>
      </c>
      <c r="M507" s="177">
        <v>0</v>
      </c>
      <c r="N507" s="177">
        <v>0</v>
      </c>
      <c r="O507" s="177">
        <v>4.9999999999999871E-4</v>
      </c>
      <c r="P507" s="153" t="s">
        <v>239</v>
      </c>
      <c r="S507" s="130"/>
    </row>
    <row r="508" spans="1:19" ht="10.7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44440</v>
      </c>
      <c r="K512" s="151">
        <v>44447</v>
      </c>
      <c r="L512" s="151">
        <v>44454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58" t="s">
        <v>123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45"/>
      <c r="S514" s="130"/>
    </row>
    <row r="515" spans="1:19" ht="10.7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7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-0.231104999065399</v>
      </c>
      <c r="M522" s="160">
        <v>0</v>
      </c>
      <c r="N522" s="160">
        <v>0</v>
      </c>
      <c r="O522" s="160">
        <v>-5.7776249766349749E-2</v>
      </c>
      <c r="P522" s="146" t="s">
        <v>239</v>
      </c>
      <c r="S522" s="130"/>
    </row>
    <row r="523" spans="1:19" ht="10.7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7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7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-0.231104999065399</v>
      </c>
      <c r="M527" s="160">
        <v>0</v>
      </c>
      <c r="N527" s="160">
        <v>0</v>
      </c>
      <c r="O527" s="160">
        <v>-5.7776249766349749E-2</v>
      </c>
      <c r="P527" s="146" t="s">
        <v>239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-0.231104999065399</v>
      </c>
      <c r="M529" s="177">
        <v>0</v>
      </c>
      <c r="N529" s="177">
        <v>0</v>
      </c>
      <c r="O529" s="177">
        <v>-5.7776249766349749E-2</v>
      </c>
      <c r="P529" s="153" t="s">
        <v>239</v>
      </c>
      <c r="S529" s="130"/>
    </row>
    <row r="530" spans="1:19" ht="10.7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44440</v>
      </c>
      <c r="K534" s="151">
        <v>44447</v>
      </c>
      <c r="L534" s="151">
        <v>44454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58" t="s">
        <v>124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45"/>
      <c r="S536" s="130"/>
    </row>
    <row r="537" spans="1:19" ht="10.7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-0.180959999442101</v>
      </c>
      <c r="M544" s="160">
        <v>0</v>
      </c>
      <c r="N544" s="160">
        <v>0</v>
      </c>
      <c r="O544" s="160">
        <v>-4.5239999860525251E-2</v>
      </c>
      <c r="P544" s="146" t="s">
        <v>146</v>
      </c>
      <c r="S544" s="130"/>
    </row>
    <row r="545" spans="1:19" ht="10.7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7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-0.180959999442101</v>
      </c>
      <c r="M549" s="160">
        <v>0</v>
      </c>
      <c r="N549" s="160">
        <v>0</v>
      </c>
      <c r="O549" s="160">
        <v>-4.5239999860525251E-2</v>
      </c>
      <c r="P549" s="146" t="s">
        <v>239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-0.180959999442101</v>
      </c>
      <c r="M551" s="177">
        <v>0</v>
      </c>
      <c r="N551" s="177">
        <v>0</v>
      </c>
      <c r="O551" s="177">
        <v>-4.5239999860525251E-2</v>
      </c>
      <c r="P551" s="153" t="s">
        <v>239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44440</v>
      </c>
      <c r="K556" s="151">
        <v>44447</v>
      </c>
      <c r="L556" s="151">
        <v>44454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70" t="s">
        <v>231</v>
      </c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1"/>
      <c r="P558" s="145"/>
      <c r="S558" s="130"/>
    </row>
    <row r="559" spans="1:19" ht="10.7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7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7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242.66900000000001</v>
      </c>
      <c r="H561" s="162">
        <v>41.369228749746419</v>
      </c>
      <c r="I561" s="161">
        <v>343.92399999999998</v>
      </c>
      <c r="J561" s="160">
        <v>3.3160000000000025</v>
      </c>
      <c r="K561" s="160">
        <v>11.762</v>
      </c>
      <c r="L561" s="160">
        <v>6.9809999999999945</v>
      </c>
      <c r="M561" s="160">
        <v>12.742000000000019</v>
      </c>
      <c r="N561" s="160">
        <v>2.1722045779612129</v>
      </c>
      <c r="O561" s="160">
        <v>8.700250000000004</v>
      </c>
      <c r="P561" s="146">
        <v>37.530358323036673</v>
      </c>
      <c r="S561" s="130"/>
    </row>
    <row r="562" spans="1:19" ht="10.7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7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242.66900000000001</v>
      </c>
      <c r="H564" s="162">
        <v>36.276538175208024</v>
      </c>
      <c r="I564" s="202">
        <v>426.27299999999997</v>
      </c>
      <c r="J564" s="160">
        <v>3.3160000000000025</v>
      </c>
      <c r="K564" s="160">
        <v>11.762</v>
      </c>
      <c r="L564" s="160">
        <v>6.9809999999999945</v>
      </c>
      <c r="M564" s="160">
        <v>12.742000000000019</v>
      </c>
      <c r="N564" s="160">
        <v>1.9047989212816689</v>
      </c>
      <c r="O564" s="160">
        <v>8.700250000000004</v>
      </c>
      <c r="P564" s="146">
        <v>46.995488635384014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-0.20400000095367399</v>
      </c>
      <c r="M566" s="160">
        <v>0</v>
      </c>
      <c r="N566" s="160">
        <v>0</v>
      </c>
      <c r="O566" s="160">
        <v>-5.1000000238418497E-2</v>
      </c>
      <c r="P566" s="146" t="s">
        <v>239</v>
      </c>
      <c r="S566" s="130"/>
    </row>
    <row r="567" spans="1:19" ht="10.7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7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643.495</v>
      </c>
      <c r="H568" s="162">
        <v>42.716186407318432</v>
      </c>
      <c r="I568" s="161">
        <v>862.94799999999998</v>
      </c>
      <c r="J568" s="160">
        <v>8.8439999999999372</v>
      </c>
      <c r="K568" s="160">
        <v>37.935000000000059</v>
      </c>
      <c r="L568" s="160">
        <v>22.61099999999999</v>
      </c>
      <c r="M568" s="160">
        <v>21.034999999999968</v>
      </c>
      <c r="N568" s="160">
        <v>1.3963356064583903</v>
      </c>
      <c r="O568" s="160">
        <v>22.606249999999989</v>
      </c>
      <c r="P568" s="146">
        <v>36.172983135194933</v>
      </c>
      <c r="S568" s="130"/>
    </row>
    <row r="569" spans="1:19" ht="10.7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1.0649999999999999</v>
      </c>
      <c r="H569" s="162">
        <v>5.2111366638939174</v>
      </c>
      <c r="I569" s="161">
        <v>19.372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7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644.56000000000006</v>
      </c>
      <c r="H571" s="162">
        <v>39.963196361300639</v>
      </c>
      <c r="I571" s="161">
        <v>968.32399999999973</v>
      </c>
      <c r="J571" s="160">
        <v>8.8439999999999372</v>
      </c>
      <c r="K571" s="160">
        <v>37.935000000000059</v>
      </c>
      <c r="L571" s="160">
        <v>22.406999999046317</v>
      </c>
      <c r="M571" s="160">
        <v>21.034999999999968</v>
      </c>
      <c r="N571" s="160">
        <v>1.3041855458917051</v>
      </c>
      <c r="O571" s="160">
        <v>22.555249999761571</v>
      </c>
      <c r="P571" s="146">
        <v>40.9312022704353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887.22900000000004</v>
      </c>
      <c r="H573" s="176">
        <v>38.88241259412419</v>
      </c>
      <c r="I573" s="240">
        <v>1394.5969999999995</v>
      </c>
      <c r="J573" s="177">
        <v>12.15999999999994</v>
      </c>
      <c r="K573" s="177">
        <v>49.69700000000006</v>
      </c>
      <c r="L573" s="177">
        <v>29.387999999046311</v>
      </c>
      <c r="M573" s="177">
        <v>33.776999999999987</v>
      </c>
      <c r="N573" s="177">
        <v>1.4802618604573703</v>
      </c>
      <c r="O573" s="177">
        <v>31.255499999761575</v>
      </c>
      <c r="P573" s="153">
        <v>42.619251012162273</v>
      </c>
      <c r="S573" s="130"/>
    </row>
    <row r="574" spans="1:19" ht="10.7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44440</v>
      </c>
      <c r="K578" s="151">
        <v>44447</v>
      </c>
      <c r="L578" s="151">
        <v>44454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58" t="s">
        <v>125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45"/>
      <c r="S580" s="130"/>
    </row>
    <row r="581" spans="1:19" ht="10.7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7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7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7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-3.4204999446868903E-2</v>
      </c>
      <c r="M588" s="160">
        <v>0</v>
      </c>
      <c r="N588" s="160">
        <v>0</v>
      </c>
      <c r="O588" s="160">
        <v>-8.5512498617172257E-3</v>
      </c>
      <c r="P588" s="146" t="s">
        <v>239</v>
      </c>
      <c r="S588" s="130"/>
    </row>
    <row r="589" spans="1:19" ht="10.7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7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11</v>
      </c>
      <c r="F590" s="161">
        <v>26</v>
      </c>
      <c r="G590" s="160">
        <v>0</v>
      </c>
      <c r="H590" s="162">
        <v>0</v>
      </c>
      <c r="I590" s="161">
        <v>26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7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7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7.3999999999999986</v>
      </c>
      <c r="F593" s="202">
        <v>28.145</v>
      </c>
      <c r="G593" s="170">
        <v>0</v>
      </c>
      <c r="H593" s="162">
        <v>0</v>
      </c>
      <c r="I593" s="161">
        <v>28.145</v>
      </c>
      <c r="J593" s="160">
        <v>0</v>
      </c>
      <c r="K593" s="160">
        <v>0</v>
      </c>
      <c r="L593" s="160">
        <v>-3.4204999446868903E-2</v>
      </c>
      <c r="M593" s="160">
        <v>0</v>
      </c>
      <c r="N593" s="160">
        <v>0</v>
      </c>
      <c r="O593" s="160">
        <v>-8.5512498617172257E-3</v>
      </c>
      <c r="P593" s="146" t="s">
        <v>239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-0.29999999999999716</v>
      </c>
      <c r="F595" s="185">
        <v>38.435000000000002</v>
      </c>
      <c r="G595" s="177">
        <v>0</v>
      </c>
      <c r="H595" s="176">
        <v>0</v>
      </c>
      <c r="I595" s="240">
        <v>38.435000000000002</v>
      </c>
      <c r="J595" s="177">
        <v>0</v>
      </c>
      <c r="K595" s="177">
        <v>0</v>
      </c>
      <c r="L595" s="177">
        <v>-3.4204999446868903E-2</v>
      </c>
      <c r="M595" s="177">
        <v>0</v>
      </c>
      <c r="N595" s="177">
        <v>0</v>
      </c>
      <c r="O595" s="177">
        <v>-8.5512498617172257E-3</v>
      </c>
      <c r="P595" s="153" t="s">
        <v>239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44440</v>
      </c>
      <c r="K600" s="151">
        <v>44447</v>
      </c>
      <c r="L600" s="151">
        <v>44454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58" t="s">
        <v>232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45"/>
      <c r="S602" s="130"/>
    </row>
    <row r="603" spans="1:19" ht="10.7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7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7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-7.9500001668930101E-4</v>
      </c>
      <c r="M610" s="160">
        <v>0</v>
      </c>
      <c r="N610" s="160" t="s">
        <v>42</v>
      </c>
      <c r="O610" s="160">
        <v>-1.9875000417232525E-4</v>
      </c>
      <c r="P610" s="146">
        <v>0</v>
      </c>
      <c r="S610" s="130"/>
    </row>
    <row r="611" spans="1:19" ht="10.7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7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-7.9500001668930101E-4</v>
      </c>
      <c r="M615" s="160">
        <v>0</v>
      </c>
      <c r="N615" s="160">
        <v>0</v>
      </c>
      <c r="O615" s="160">
        <v>-1.9875000417232525E-4</v>
      </c>
      <c r="P615" s="146" t="s">
        <v>239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-7.9500001668930101E-4</v>
      </c>
      <c r="M617" s="177">
        <v>0</v>
      </c>
      <c r="N617" s="177">
        <v>0</v>
      </c>
      <c r="O617" s="177">
        <v>-1.9875000417232525E-4</v>
      </c>
      <c r="P617" s="153" t="s">
        <v>239</v>
      </c>
      <c r="S617" s="130"/>
    </row>
    <row r="618" spans="1:19" ht="10.7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44440</v>
      </c>
      <c r="K622" s="151">
        <v>44447</v>
      </c>
      <c r="L622" s="151">
        <v>44454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67" t="s">
        <v>126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267"/>
      <c r="N624" s="267"/>
      <c r="O624" s="268"/>
      <c r="P624" s="145"/>
      <c r="S624" s="130"/>
    </row>
    <row r="625" spans="1:19" ht="10.7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7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7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7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0.11799999999999999</v>
      </c>
      <c r="H634" s="162">
        <v>2.3324767740660208</v>
      </c>
      <c r="I634" s="161">
        <v>4.9409999999999998</v>
      </c>
      <c r="J634" s="160">
        <v>0</v>
      </c>
      <c r="K634" s="160">
        <v>5.0000000000000044E-3</v>
      </c>
      <c r="L634" s="160">
        <v>9.9999999999998701E-4</v>
      </c>
      <c r="M634" s="160">
        <v>0</v>
      </c>
      <c r="N634" s="160">
        <v>0</v>
      </c>
      <c r="O634" s="160">
        <v>1.4999999999999979E-3</v>
      </c>
      <c r="P634" s="146" t="s">
        <v>239</v>
      </c>
      <c r="S634" s="130"/>
    </row>
    <row r="635" spans="1:19" ht="10.7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7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0.11799999999999999</v>
      </c>
      <c r="H637" s="162">
        <v>2.2775525960239333</v>
      </c>
      <c r="I637" s="161">
        <v>5.0629999999999997</v>
      </c>
      <c r="J637" s="160">
        <v>0</v>
      </c>
      <c r="K637" s="160">
        <v>5.0000000000000044E-3</v>
      </c>
      <c r="L637" s="160">
        <v>9.9999999999998701E-4</v>
      </c>
      <c r="M637" s="160">
        <v>0</v>
      </c>
      <c r="N637" s="160">
        <v>0</v>
      </c>
      <c r="O637" s="160">
        <v>1.4999999999999979E-3</v>
      </c>
      <c r="P637" s="146" t="s">
        <v>239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0.11799999999999999</v>
      </c>
      <c r="H639" s="176">
        <v>2.2471910112359548</v>
      </c>
      <c r="I639" s="240">
        <v>5.133</v>
      </c>
      <c r="J639" s="177">
        <v>0</v>
      </c>
      <c r="K639" s="177">
        <v>5.0000000000000044E-3</v>
      </c>
      <c r="L639" s="177">
        <v>9.9999999999998701E-4</v>
      </c>
      <c r="M639" s="177">
        <v>0</v>
      </c>
      <c r="N639" s="177">
        <v>0</v>
      </c>
      <c r="O639" s="177">
        <v>1.4999999999999979E-3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44440</v>
      </c>
      <c r="K644" s="151">
        <v>44447</v>
      </c>
      <c r="L644" s="151">
        <v>44454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67" t="s">
        <v>233</v>
      </c>
      <c r="D646" s="267"/>
      <c r="E646" s="267"/>
      <c r="F646" s="267"/>
      <c r="G646" s="267"/>
      <c r="H646" s="267"/>
      <c r="I646" s="267"/>
      <c r="J646" s="267"/>
      <c r="K646" s="267"/>
      <c r="L646" s="267"/>
      <c r="M646" s="267"/>
      <c r="N646" s="267"/>
      <c r="O646" s="268"/>
      <c r="P646" s="145"/>
      <c r="S646" s="130"/>
    </row>
    <row r="647" spans="1:19" ht="10.7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44440</v>
      </c>
      <c r="K666" s="151">
        <v>44447</v>
      </c>
      <c r="L666" s="151">
        <v>44454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63" t="s">
        <v>115</v>
      </c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4"/>
      <c r="P668" s="145"/>
      <c r="S668" s="130"/>
    </row>
    <row r="669" spans="1:19" ht="10.7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44440</v>
      </c>
      <c r="K688" s="151">
        <v>44447</v>
      </c>
      <c r="L688" s="151">
        <v>44454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63" t="s">
        <v>127</v>
      </c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4"/>
      <c r="P690" s="145"/>
      <c r="S690" s="130"/>
    </row>
    <row r="691" spans="1:19" ht="10.7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44440</v>
      </c>
      <c r="K710" s="151">
        <v>44447</v>
      </c>
      <c r="L710" s="151">
        <v>44454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63" t="s">
        <v>116</v>
      </c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4"/>
      <c r="P712" s="145"/>
      <c r="S712" s="130"/>
    </row>
    <row r="713" spans="1:19" ht="10.7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44440</v>
      </c>
      <c r="K732" s="151">
        <v>44447</v>
      </c>
      <c r="L732" s="151">
        <v>44454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63" t="s">
        <v>128</v>
      </c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4"/>
      <c r="P734" s="145"/>
      <c r="S734" s="130"/>
    </row>
    <row r="735" spans="1:19" ht="10.7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2"/>
  <sheetViews>
    <sheetView topLeftCell="A51" workbookViewId="0">
      <selection activeCell="C63" sqref="C63"/>
    </sheetView>
  </sheetViews>
  <sheetFormatPr defaultRowHeight="15" x14ac:dyDescent="0.25"/>
  <cols>
    <col min="1" max="1" width="17.7109375" style="256" bestFit="1" customWidth="1"/>
    <col min="2" max="2" width="79.5703125" bestFit="1" customWidth="1"/>
    <col min="3" max="3" width="12.5703125" bestFit="1" customWidth="1"/>
    <col min="4" max="4" width="10.28515625" bestFit="1" customWidth="1"/>
    <col min="5" max="5" width="13.28515625" customWidth="1"/>
  </cols>
  <sheetData>
    <row r="3" spans="1:4" x14ac:dyDescent="0.25">
      <c r="A3" s="256" t="s">
        <v>61</v>
      </c>
      <c r="B3" t="s">
        <v>144</v>
      </c>
    </row>
    <row r="4" spans="1:4" ht="12.75" customHeight="1" x14ac:dyDescent="0.25">
      <c r="B4" t="s">
        <v>71</v>
      </c>
      <c r="C4" t="s">
        <v>240</v>
      </c>
      <c r="D4" t="s">
        <v>241</v>
      </c>
    </row>
    <row r="5" spans="1:4" ht="12.75" customHeight="1" x14ac:dyDescent="0.25">
      <c r="B5" s="252"/>
    </row>
    <row r="6" spans="1:4" ht="12.75" customHeight="1" x14ac:dyDescent="0.25">
      <c r="B6" t="s">
        <v>254</v>
      </c>
    </row>
    <row r="7" spans="1:4" ht="12.75" customHeight="1" x14ac:dyDescent="0.25">
      <c r="A7" s="256" t="s">
        <v>80</v>
      </c>
      <c r="B7" s="252">
        <f>VLOOKUP(A7,'[2]Special condition stocks'!$A:$F,6,FALSE)</f>
        <v>53.784999999999997</v>
      </c>
    </row>
    <row r="8" spans="1:4" ht="12.75" customHeight="1" x14ac:dyDescent="0.25">
      <c r="A8" s="256" t="s">
        <v>187</v>
      </c>
      <c r="B8" s="252">
        <f>VLOOKUP(A8,'[2]Special condition stocks'!$A:$F,6,FALSE)</f>
        <v>16.302</v>
      </c>
    </row>
    <row r="9" spans="1:4" ht="12.75" customHeight="1" x14ac:dyDescent="0.25">
      <c r="A9" s="256" t="s">
        <v>82</v>
      </c>
      <c r="B9" s="252">
        <f>VLOOKUP(A9,'[2]Special condition stocks'!$A:$F,6,FALSE)</f>
        <v>25.905000000000001</v>
      </c>
    </row>
    <row r="10" spans="1:4" ht="12.75" customHeight="1" x14ac:dyDescent="0.25">
      <c r="A10" s="256" t="s">
        <v>188</v>
      </c>
      <c r="B10" s="252">
        <f>VLOOKUP(A10,'[2]Special condition stocks'!$A:$F,6,FALSE)</f>
        <v>51.615000000000002</v>
      </c>
    </row>
    <row r="11" spans="1:4" ht="12.75" customHeight="1" x14ac:dyDescent="0.25">
      <c r="A11" s="256" t="s">
        <v>189</v>
      </c>
      <c r="B11" s="252">
        <f>VLOOKUP(A11,'[2]Special condition stocks'!$A:$F,6,FALSE)</f>
        <v>1.871</v>
      </c>
    </row>
    <row r="12" spans="1:4" ht="12.75" customHeight="1" x14ac:dyDescent="0.25">
      <c r="A12" s="256" t="s">
        <v>190</v>
      </c>
      <c r="B12" s="252">
        <f>VLOOKUP(A12,'[2]Special condition stocks'!$A:$F,6,FALSE)</f>
        <v>3.2429999999999999</v>
      </c>
    </row>
    <row r="13" spans="1:4" ht="12.75" customHeight="1" x14ac:dyDescent="0.25">
      <c r="A13" s="256" t="s">
        <v>191</v>
      </c>
      <c r="B13" s="252">
        <f>VLOOKUP(A13,'[2]Special condition stocks'!$A:$F,6,FALSE)</f>
        <v>4.6399999999999997</v>
      </c>
    </row>
    <row r="14" spans="1:4" ht="12.75" customHeight="1" x14ac:dyDescent="0.25">
      <c r="A14" s="256" t="s">
        <v>192</v>
      </c>
      <c r="B14" s="252">
        <f>VLOOKUP(A14,'[2]Special condition stocks'!$A:$F,6,FALSE)</f>
        <v>2.15</v>
      </c>
    </row>
    <row r="15" spans="1:4" ht="12.75" customHeight="1" x14ac:dyDescent="0.25">
      <c r="A15" s="256" t="s">
        <v>88</v>
      </c>
      <c r="B15" s="252">
        <f>VLOOKUP(A15,'[2]Special condition stocks'!$A:$F,6,FALSE)</f>
        <v>6.5000000000000002E-2</v>
      </c>
    </row>
    <row r="16" spans="1:4" ht="12.75" customHeight="1" x14ac:dyDescent="0.25">
      <c r="A16" s="256" t="s">
        <v>193</v>
      </c>
      <c r="B16" s="252">
        <f>VLOOKUP(A16,'[2]Special condition stocks'!$A:$F,6,FALSE)</f>
        <v>10.42</v>
      </c>
    </row>
    <row r="17" spans="1:2" ht="12.75" customHeight="1" x14ac:dyDescent="0.25">
      <c r="A17" s="256" t="s">
        <v>204</v>
      </c>
      <c r="B17" s="252"/>
    </row>
    <row r="18" spans="1:2" ht="12.75" customHeight="1" x14ac:dyDescent="0.25">
      <c r="A18" s="256" t="s">
        <v>90</v>
      </c>
      <c r="B18" s="252"/>
    </row>
    <row r="19" spans="1:2" ht="12.75" customHeight="1" x14ac:dyDescent="0.25">
      <c r="B19" s="252"/>
    </row>
    <row r="20" spans="1:2" ht="12.75" customHeight="1" x14ac:dyDescent="0.25">
      <c r="A20" s="256" t="s">
        <v>194</v>
      </c>
      <c r="B20" s="252">
        <f>VLOOKUP(A20,'[2]Special condition stocks'!$A:$F,6,FALSE)</f>
        <v>13.52</v>
      </c>
    </row>
    <row r="21" spans="1:2" ht="12.75" customHeight="1" x14ac:dyDescent="0.25">
      <c r="A21" s="256" t="s">
        <v>92</v>
      </c>
      <c r="B21" s="252">
        <f>VLOOKUP(A21,'[2]Special condition stocks'!$A:$F,6,FALSE)</f>
        <v>45.634</v>
      </c>
    </row>
    <row r="22" spans="1:2" s="253" customFormat="1" x14ac:dyDescent="0.25">
      <c r="A22" s="257" t="s">
        <v>242</v>
      </c>
      <c r="B22" s="252">
        <f>VLOOKUP(A22,'[2]Special condition stocks'!$A:$F,6,FALSE)</f>
        <v>2.5999999999999999E-2</v>
      </c>
    </row>
    <row r="23" spans="1:2" x14ac:dyDescent="0.25">
      <c r="A23" s="256" t="s">
        <v>195</v>
      </c>
      <c r="B23" s="252">
        <f>VLOOKUP(A23,'[2]Special condition stocks'!$A:$F,6,FALSE)</f>
        <v>6.0549999999999997</v>
      </c>
    </row>
    <row r="24" spans="1:2" x14ac:dyDescent="0.25">
      <c r="A24" s="256" t="s">
        <v>94</v>
      </c>
      <c r="B24" s="252">
        <f>VLOOKUP(A24,'[2]Special condition stocks'!$A:$F,6,FALSE)</f>
        <v>2.6480000000000001</v>
      </c>
    </row>
    <row r="25" spans="1:2" x14ac:dyDescent="0.25">
      <c r="A25" s="256" t="s">
        <v>95</v>
      </c>
      <c r="B25" s="252">
        <f>VLOOKUP(A25,'[2]Special condition stocks'!$A:$F,6,FALSE)</f>
        <v>3.1779999999999999</v>
      </c>
    </row>
    <row r="26" spans="1:2" x14ac:dyDescent="0.25">
      <c r="A26" s="256" t="s">
        <v>196</v>
      </c>
      <c r="B26" s="252">
        <f>VLOOKUP(A26,'[2]Special condition stocks'!$A:$F,6,FALSE)</f>
        <v>12.532</v>
      </c>
    </row>
    <row r="27" spans="1:2" x14ac:dyDescent="0.25">
      <c r="A27" s="256" t="s">
        <v>197</v>
      </c>
      <c r="B27" s="252">
        <f>VLOOKUP(A27,'[2]Special condition stocks'!$A:$F,6,FALSE)</f>
        <v>2.25</v>
      </c>
    </row>
    <row r="28" spans="1:2" x14ac:dyDescent="0.25">
      <c r="A28" s="256" t="s">
        <v>198</v>
      </c>
      <c r="B28" s="252">
        <f>VLOOKUP(A28,'[2]Special condition stocks'!$A:$F,6,FALSE)</f>
        <v>6.9340000000000002</v>
      </c>
    </row>
    <row r="29" spans="1:2" x14ac:dyDescent="0.25">
      <c r="A29" s="256" t="s">
        <v>199</v>
      </c>
      <c r="B29" s="252">
        <f>VLOOKUP(A29,'[2]Special condition stocks'!$A:$F,6,FALSE)</f>
        <v>1.5840000000000001</v>
      </c>
    </row>
    <row r="30" spans="1:2" x14ac:dyDescent="0.25">
      <c r="A30" s="256" t="s">
        <v>200</v>
      </c>
      <c r="B30" s="252">
        <f>VLOOKUP(A30,'[2]Special condition stocks'!$A:$F,6,FALSE)</f>
        <v>5.0000000000000001E-3</v>
      </c>
    </row>
    <row r="31" spans="1:2" x14ac:dyDescent="0.25">
      <c r="A31" s="256" t="s">
        <v>101</v>
      </c>
      <c r="B31" s="252">
        <f>VLOOKUP(A31,'[2]Special condition stocks'!$A:$F,6,FALSE)</f>
        <v>0.43099999999999999</v>
      </c>
    </row>
    <row r="32" spans="1:2" x14ac:dyDescent="0.25">
      <c r="A32" s="256" t="s">
        <v>201</v>
      </c>
      <c r="B32" s="252">
        <f>VLOOKUP(A32,'[2]Special condition stocks'!$A:$F,6,FALSE)</f>
        <v>0.58499999999999996</v>
      </c>
    </row>
    <row r="33" spans="1:2" x14ac:dyDescent="0.25">
      <c r="A33" s="256" t="s">
        <v>103</v>
      </c>
      <c r="B33" s="252"/>
    </row>
    <row r="34" spans="1:2" x14ac:dyDescent="0.25">
      <c r="A34" s="256" t="s">
        <v>104</v>
      </c>
      <c r="B34" s="252"/>
    </row>
    <row r="35" spans="1:2" x14ac:dyDescent="0.25">
      <c r="B35" s="252"/>
    </row>
    <row r="36" spans="1:2" x14ac:dyDescent="0.25">
      <c r="A36" s="256" t="s">
        <v>175</v>
      </c>
      <c r="B36" s="252">
        <f>VLOOKUP(A36,'[2]Special condition stocks'!$A:$F,6,FALSE)</f>
        <v>2.0579999999999998</v>
      </c>
    </row>
    <row r="37" spans="1:2" x14ac:dyDescent="0.25">
      <c r="A37" s="256" t="s">
        <v>176</v>
      </c>
      <c r="B37" s="252">
        <f>VLOOKUP(A37,'[2]Special condition stocks'!$A:$F,6,FALSE)</f>
        <v>4.9000000000000002E-2</v>
      </c>
    </row>
    <row r="38" spans="1:2" x14ac:dyDescent="0.25">
      <c r="A38" s="256" t="s">
        <v>177</v>
      </c>
      <c r="B38" s="252">
        <f>VLOOKUP(A38,'[2]Special condition stocks'!$A:$F,6,FALSE)</f>
        <v>7.4999999999999997E-2</v>
      </c>
    </row>
    <row r="39" spans="1:2" x14ac:dyDescent="0.25">
      <c r="A39" s="256" t="s">
        <v>178</v>
      </c>
      <c r="B39" s="252">
        <f>VLOOKUP(A39,'[2]Special condition stocks'!$A:$F,6,FALSE)</f>
        <v>0</v>
      </c>
    </row>
    <row r="40" spans="1:2" x14ac:dyDescent="0.25">
      <c r="A40" s="256" t="s">
        <v>174</v>
      </c>
      <c r="B40" s="252">
        <f>VLOOKUP(A40,'[2]Special condition stocks'!$A:$F,6,FALSE)</f>
        <v>6.0000000000000001E-3</v>
      </c>
    </row>
    <row r="41" spans="1:2" x14ac:dyDescent="0.25">
      <c r="A41" s="256" t="s">
        <v>179</v>
      </c>
      <c r="B41" s="252">
        <f>VLOOKUP(A41,'[2]Special condition stocks'!$A:$F,6,FALSE)</f>
        <v>0</v>
      </c>
    </row>
    <row r="42" spans="1:2" x14ac:dyDescent="0.25">
      <c r="A42" s="256" t="s">
        <v>180</v>
      </c>
      <c r="B42" s="252">
        <f>VLOOKUP(A42,'[2]Special condition stocks'!$A:$F,6,FALSE)</f>
        <v>0</v>
      </c>
    </row>
    <row r="43" spans="1:2" x14ac:dyDescent="0.25">
      <c r="A43" s="256" t="s">
        <v>181</v>
      </c>
      <c r="B43" s="252">
        <f>VLOOKUP(A43,'[2]Special condition stocks'!$A:$F,6,FALSE)</f>
        <v>12.034000000000001</v>
      </c>
    </row>
    <row r="44" spans="1:2" x14ac:dyDescent="0.25">
      <c r="A44" s="256" t="s">
        <v>182</v>
      </c>
      <c r="B44" s="252">
        <f>VLOOKUP(A44,'[2]Special condition stocks'!$A:$F,6,FALSE)</f>
        <v>0.06</v>
      </c>
    </row>
    <row r="45" spans="1:2" x14ac:dyDescent="0.25">
      <c r="A45" s="256" t="s">
        <v>183</v>
      </c>
      <c r="B45" s="252">
        <f>VLOOKUP(A45,'[2]Special condition stocks'!$A:$F,6,FALSE)</f>
        <v>6</v>
      </c>
    </row>
    <row r="46" spans="1:2" x14ac:dyDescent="0.25">
      <c r="A46" s="256" t="s">
        <v>184</v>
      </c>
      <c r="B46" s="252">
        <f>VLOOKUP(A46,'[2]Special condition stocks'!$A:$F,6,FALSE)</f>
        <v>0.04</v>
      </c>
    </row>
    <row r="47" spans="1:2" ht="12" customHeight="1" x14ac:dyDescent="0.25">
      <c r="B47" s="252"/>
    </row>
    <row r="48" spans="1:2" ht="12" customHeight="1" x14ac:dyDescent="0.25">
      <c r="B48" s="252"/>
    </row>
    <row r="49" spans="1:4" ht="12" customHeight="1" x14ac:dyDescent="0.25">
      <c r="A49" s="256" t="s">
        <v>243</v>
      </c>
      <c r="B49" s="252">
        <f>SUM(B7:B46)</f>
        <v>285.69999999999993</v>
      </c>
    </row>
    <row r="50" spans="1:4" ht="12" customHeight="1" x14ac:dyDescent="0.25">
      <c r="B50" s="252"/>
    </row>
    <row r="52" spans="1:4" x14ac:dyDescent="0.25">
      <c r="A52" s="256" t="s">
        <v>61</v>
      </c>
      <c r="B52" t="s">
        <v>144</v>
      </c>
    </row>
    <row r="53" spans="1:4" x14ac:dyDescent="0.25">
      <c r="B53" t="s">
        <v>71</v>
      </c>
    </row>
    <row r="55" spans="1:4" x14ac:dyDescent="0.25">
      <c r="B55" t="s">
        <v>255</v>
      </c>
      <c r="C55" t="s">
        <v>240</v>
      </c>
      <c r="D55" t="s">
        <v>241</v>
      </c>
    </row>
    <row r="56" spans="1:4" x14ac:dyDescent="0.25">
      <c r="A56" s="256" t="s">
        <v>80</v>
      </c>
      <c r="B56">
        <f>VLOOKUP(A56,'[2]Special condition stocks'!$A:$H,8,FALSE)</f>
        <v>679.28</v>
      </c>
    </row>
    <row r="57" spans="1:4" x14ac:dyDescent="0.25">
      <c r="A57" s="256" t="s">
        <v>187</v>
      </c>
      <c r="B57">
        <f>VLOOKUP(A57,'[2]Special condition stocks'!$A:$H,8,FALSE)</f>
        <v>206.55600000000001</v>
      </c>
    </row>
    <row r="58" spans="1:4" x14ac:dyDescent="0.25">
      <c r="A58" s="256" t="s">
        <v>82</v>
      </c>
      <c r="B58">
        <f>VLOOKUP(A58,'[2]Special condition stocks'!$A:$H,8,FALSE)</f>
        <v>301.04000000000002</v>
      </c>
    </row>
    <row r="59" spans="1:4" x14ac:dyDescent="0.25">
      <c r="A59" s="256" t="s">
        <v>188</v>
      </c>
      <c r="B59">
        <f>VLOOKUP(A59,'[2]Special condition stocks'!$A:$H,8,FALSE)</f>
        <v>497.85</v>
      </c>
    </row>
    <row r="60" spans="1:4" x14ac:dyDescent="0.25">
      <c r="A60" s="256" t="s">
        <v>189</v>
      </c>
      <c r="B60">
        <f>VLOOKUP(A60,'[2]Special condition stocks'!$A:$H,8,FALSE)</f>
        <v>24.042999999999999</v>
      </c>
    </row>
    <row r="61" spans="1:4" x14ac:dyDescent="0.25">
      <c r="A61" s="256" t="s">
        <v>190</v>
      </c>
      <c r="B61">
        <f>VLOOKUP(A61,'[2]Special condition stocks'!$A:$H,8,FALSE)</f>
        <v>40.506</v>
      </c>
    </row>
    <row r="62" spans="1:4" x14ac:dyDescent="0.25">
      <c r="A62" s="256" t="s">
        <v>191</v>
      </c>
      <c r="B62">
        <f>VLOOKUP(A62,'[2]Special condition stocks'!$A:$H,8,FALSE)</f>
        <v>79.959999999999994</v>
      </c>
      <c r="C62">
        <f>47.7+28.2</f>
        <v>75.900000000000006</v>
      </c>
      <c r="D62">
        <f>B62-C62</f>
        <v>4.0599999999999881</v>
      </c>
    </row>
    <row r="63" spans="1:4" x14ac:dyDescent="0.25">
      <c r="A63" s="256" t="s">
        <v>192</v>
      </c>
      <c r="B63">
        <f>VLOOKUP(A63,'[2]Special condition stocks'!$A:$H,8,FALSE)</f>
        <v>32.61</v>
      </c>
      <c r="C63">
        <f>2.2</f>
        <v>2.2000000000000002</v>
      </c>
      <c r="D63">
        <f>B63-C63</f>
        <v>30.41</v>
      </c>
    </row>
    <row r="64" spans="1:4" x14ac:dyDescent="0.25">
      <c r="A64" s="256" t="s">
        <v>88</v>
      </c>
      <c r="B64">
        <f>VLOOKUP(A64,'[2]Special condition stocks'!$A:$H,8,FALSE)</f>
        <v>0</v>
      </c>
    </row>
    <row r="65" spans="1:2" x14ac:dyDescent="0.25">
      <c r="A65" s="256" t="s">
        <v>193</v>
      </c>
      <c r="B65">
        <f>VLOOKUP(A65,'[2]Special condition stocks'!$A:$H,8,FALSE)</f>
        <v>166.45</v>
      </c>
    </row>
    <row r="66" spans="1:2" x14ac:dyDescent="0.25">
      <c r="A66" s="256" t="s">
        <v>204</v>
      </c>
    </row>
    <row r="67" spans="1:2" x14ac:dyDescent="0.25">
      <c r="A67" s="256" t="s">
        <v>90</v>
      </c>
    </row>
    <row r="69" spans="1:2" x14ac:dyDescent="0.25">
      <c r="A69" s="256" t="s">
        <v>194</v>
      </c>
      <c r="B69">
        <f>VLOOKUP(A69,'[2]Special condition stocks'!$A:$H,8,FALSE)</f>
        <v>133.93199999999999</v>
      </c>
    </row>
    <row r="70" spans="1:2" x14ac:dyDescent="0.25">
      <c r="A70" s="256" t="s">
        <v>92</v>
      </c>
      <c r="B70">
        <f>VLOOKUP(A70,'[2]Special condition stocks'!$A:$H,8,FALSE)</f>
        <v>244.905</v>
      </c>
    </row>
    <row r="71" spans="1:2" x14ac:dyDescent="0.25">
      <c r="A71" s="257" t="s">
        <v>242</v>
      </c>
      <c r="B71">
        <f>VLOOKUP(A71,'[2]Special condition stocks'!$A:$H,8,FALSE)</f>
        <v>4.0000000000000001E-3</v>
      </c>
    </row>
    <row r="72" spans="1:2" x14ac:dyDescent="0.25">
      <c r="A72" s="256" t="s">
        <v>195</v>
      </c>
      <c r="B72">
        <f>VLOOKUP(A72,'[2]Special condition stocks'!$A:$H,8,FALSE)</f>
        <v>38.204000000000001</v>
      </c>
    </row>
    <row r="73" spans="1:2" x14ac:dyDescent="0.25">
      <c r="A73" s="256" t="s">
        <v>94</v>
      </c>
      <c r="B73">
        <f>VLOOKUP(A73,'[2]Special condition stocks'!$A:$H,8,FALSE)</f>
        <v>16.838000000000001</v>
      </c>
    </row>
    <row r="74" spans="1:2" x14ac:dyDescent="0.25">
      <c r="A74" s="256" t="s">
        <v>95</v>
      </c>
      <c r="B74">
        <f>VLOOKUP(A74,'[2]Special condition stocks'!$A:$H,8,FALSE)</f>
        <v>34.74</v>
      </c>
    </row>
    <row r="75" spans="1:2" x14ac:dyDescent="0.25">
      <c r="A75" s="256" t="s">
        <v>196</v>
      </c>
      <c r="B75">
        <f>VLOOKUP(A75,'[2]Special condition stocks'!$A:$H,8,FALSE)</f>
        <v>143.31399999999999</v>
      </c>
    </row>
    <row r="76" spans="1:2" x14ac:dyDescent="0.25">
      <c r="A76" s="256" t="s">
        <v>197</v>
      </c>
      <c r="B76">
        <f>VLOOKUP(A76,'[2]Special condition stocks'!$A:$H,8,FALSE)</f>
        <v>8.1150000000000002</v>
      </c>
    </row>
    <row r="77" spans="1:2" x14ac:dyDescent="0.25">
      <c r="A77" s="256" t="s">
        <v>198</v>
      </c>
      <c r="B77">
        <f>VLOOKUP(A77,'[2]Special condition stocks'!$A:$H,8,FALSE)</f>
        <v>9.2309999999999999</v>
      </c>
    </row>
    <row r="78" spans="1:2" x14ac:dyDescent="0.25">
      <c r="A78" s="256" t="s">
        <v>199</v>
      </c>
      <c r="B78">
        <f>VLOOKUP(A78,'[2]Special condition stocks'!$A:$H,8,FALSE)</f>
        <v>4.681</v>
      </c>
    </row>
    <row r="79" spans="1:2" x14ac:dyDescent="0.25">
      <c r="A79" s="256" t="s">
        <v>200</v>
      </c>
      <c r="B79">
        <f>VLOOKUP(A79,'[2]Special condition stocks'!$A:$H,8,FALSE)</f>
        <v>7.0000000000000001E-3</v>
      </c>
    </row>
    <row r="80" spans="1:2" x14ac:dyDescent="0.25">
      <c r="A80" s="256" t="s">
        <v>101</v>
      </c>
      <c r="B80">
        <f>VLOOKUP(A80,'[2]Special condition stocks'!$A:$H,8,FALSE)</f>
        <v>1.411</v>
      </c>
    </row>
    <row r="81" spans="1:2" x14ac:dyDescent="0.25">
      <c r="A81" s="256" t="s">
        <v>201</v>
      </c>
      <c r="B81">
        <f>VLOOKUP(A81,'[2]Special condition stocks'!$A:$H,8,FALSE)</f>
        <v>1.4079999999999999</v>
      </c>
    </row>
    <row r="82" spans="1:2" x14ac:dyDescent="0.25">
      <c r="A82" s="256" t="s">
        <v>103</v>
      </c>
    </row>
    <row r="83" spans="1:2" x14ac:dyDescent="0.25">
      <c r="A83" s="256" t="s">
        <v>104</v>
      </c>
    </row>
    <row r="85" spans="1:2" x14ac:dyDescent="0.25">
      <c r="A85" s="256" t="s">
        <v>175</v>
      </c>
      <c r="B85">
        <f>VLOOKUP(A85,'[2]Special condition stocks'!$A:$H,8,FALSE)</f>
        <v>8.5000000000000006E-2</v>
      </c>
    </row>
    <row r="86" spans="1:2" x14ac:dyDescent="0.25">
      <c r="A86" s="256" t="s">
        <v>176</v>
      </c>
      <c r="B86">
        <f>VLOOKUP(A86,'[2]Special condition stocks'!$A:$H,8,FALSE)</f>
        <v>0</v>
      </c>
    </row>
    <row r="87" spans="1:2" x14ac:dyDescent="0.25">
      <c r="A87" s="256" t="s">
        <v>177</v>
      </c>
      <c r="B87">
        <f>VLOOKUP(A87,'[2]Special condition stocks'!$A:$H,8,FALSE)</f>
        <v>0.02</v>
      </c>
    </row>
    <row r="88" spans="1:2" x14ac:dyDescent="0.25">
      <c r="A88" s="256" t="s">
        <v>178</v>
      </c>
      <c r="B88">
        <f>VLOOKUP(A88,'[2]Special condition stocks'!$A:$H,8,FALSE)</f>
        <v>0</v>
      </c>
    </row>
    <row r="89" spans="1:2" x14ac:dyDescent="0.25">
      <c r="A89" s="256" t="s">
        <v>174</v>
      </c>
      <c r="B89">
        <f>VLOOKUP(A89,'[2]Special condition stocks'!$A:$H,8,FALSE)</f>
        <v>0.20399999999999999</v>
      </c>
    </row>
    <row r="90" spans="1:2" x14ac:dyDescent="0.25">
      <c r="A90" s="256" t="s">
        <v>179</v>
      </c>
      <c r="B90">
        <f>VLOOKUP(A90,'[2]Special condition stocks'!$A:$H,8,FALSE)</f>
        <v>0</v>
      </c>
    </row>
    <row r="91" spans="1:2" x14ac:dyDescent="0.25">
      <c r="A91" s="256" t="s">
        <v>180</v>
      </c>
      <c r="B91">
        <f>VLOOKUP(A91,'[2]Special condition stocks'!$A:$H,8,FALSE)</f>
        <v>0</v>
      </c>
    </row>
    <row r="92" spans="1:2" x14ac:dyDescent="0.25">
      <c r="A92" s="256" t="s">
        <v>181</v>
      </c>
      <c r="B92">
        <f>VLOOKUP(A92,'[2]Special condition stocks'!$A:$H,8,FALSE)</f>
        <v>20.332000000000001</v>
      </c>
    </row>
    <row r="93" spans="1:2" x14ac:dyDescent="0.25">
      <c r="A93" s="256" t="s">
        <v>182</v>
      </c>
      <c r="B93">
        <f>VLOOKUP(A93,'[2]Special condition stocks'!$A:$H,8,FALSE)</f>
        <v>0.17599999999999999</v>
      </c>
    </row>
    <row r="94" spans="1:2" x14ac:dyDescent="0.25">
      <c r="A94" s="256" t="s">
        <v>183</v>
      </c>
      <c r="B94">
        <f>VLOOKUP(A94,'[2]Special condition stocks'!$A:$H,8,FALSE)</f>
        <v>0.59</v>
      </c>
    </row>
    <row r="95" spans="1:2" x14ac:dyDescent="0.25">
      <c r="A95" s="256" t="s">
        <v>184</v>
      </c>
      <c r="B95">
        <f>VLOOKUP(A95,'[2]Special condition stocks'!$A:$H,8,FALSE)</f>
        <v>0</v>
      </c>
    </row>
    <row r="98" spans="1:4" x14ac:dyDescent="0.25">
      <c r="A98" s="256" t="s">
        <v>243</v>
      </c>
      <c r="B98">
        <f>SUM(B56:B95)</f>
        <v>2686.4920000000002</v>
      </c>
    </row>
    <row r="101" spans="1:4" x14ac:dyDescent="0.25">
      <c r="A101" s="256" t="s">
        <v>61</v>
      </c>
      <c r="B101" t="s">
        <v>144</v>
      </c>
    </row>
    <row r="102" spans="1:4" x14ac:dyDescent="0.25">
      <c r="B102" t="s">
        <v>71</v>
      </c>
    </row>
    <row r="104" spans="1:4" x14ac:dyDescent="0.25">
      <c r="B104" t="s">
        <v>256</v>
      </c>
      <c r="C104" t="s">
        <v>240</v>
      </c>
      <c r="D104" t="s">
        <v>241</v>
      </c>
    </row>
    <row r="105" spans="1:4" x14ac:dyDescent="0.25">
      <c r="A105" s="256" t="s">
        <v>80</v>
      </c>
      <c r="B105">
        <f>VLOOKUP(A105,'[2]Special condition stocks'!$A:$AA,27,FALSE)+4.2</f>
        <v>167.89499999999998</v>
      </c>
    </row>
    <row r="106" spans="1:4" x14ac:dyDescent="0.25">
      <c r="A106" s="256" t="s">
        <v>187</v>
      </c>
      <c r="B106">
        <f>VLOOKUP(A106,'[2]Special condition stocks'!$A:$AA,27,FALSE)</f>
        <v>53.595999999999997</v>
      </c>
    </row>
    <row r="107" spans="1:4" x14ac:dyDescent="0.25">
      <c r="A107" s="256" t="s">
        <v>82</v>
      </c>
      <c r="B107">
        <f>VLOOKUP(A107,'[2]Special condition stocks'!$A:$AA,27,FALSE)</f>
        <v>80.745000000000005</v>
      </c>
    </row>
    <row r="108" spans="1:4" x14ac:dyDescent="0.25">
      <c r="A108" s="256" t="s">
        <v>188</v>
      </c>
      <c r="B108">
        <f>VLOOKUP(A108,'[2]Special condition stocks'!$A:$AA,27,FALSE)</f>
        <v>152.72999999999999</v>
      </c>
    </row>
    <row r="109" spans="1:4" x14ac:dyDescent="0.25">
      <c r="A109" s="256" t="s">
        <v>189</v>
      </c>
      <c r="B109">
        <f>VLOOKUP(A109,'[2]Special condition stocks'!$A:$AA,27,FALSE)</f>
        <v>1.7370000000000001</v>
      </c>
    </row>
    <row r="110" spans="1:4" x14ac:dyDescent="0.25">
      <c r="A110" s="256" t="s">
        <v>190</v>
      </c>
      <c r="B110">
        <f>VLOOKUP(A110,'[2]Special condition stocks'!$A:$AA,27,FALSE)</f>
        <v>5.01</v>
      </c>
    </row>
    <row r="111" spans="1:4" x14ac:dyDescent="0.25">
      <c r="A111" s="256" t="s">
        <v>191</v>
      </c>
      <c r="B111">
        <f>VLOOKUP(A111,'[2]Special condition stocks'!$A:$AA,27,FALSE)</f>
        <v>16.41</v>
      </c>
    </row>
    <row r="112" spans="1:4" x14ac:dyDescent="0.25">
      <c r="A112" s="256" t="s">
        <v>192</v>
      </c>
      <c r="B112">
        <f>VLOOKUP(A112,'[2]Special condition stocks'!$A:$AA,27,FALSE)</f>
        <v>5.28</v>
      </c>
    </row>
    <row r="113" spans="1:2" x14ac:dyDescent="0.25">
      <c r="A113" s="256" t="s">
        <v>88</v>
      </c>
      <c r="B113">
        <f>VLOOKUP(A113,'[2]Special condition stocks'!$A:$AA,27,FALSE)</f>
        <v>0</v>
      </c>
    </row>
    <row r="114" spans="1:2" x14ac:dyDescent="0.25">
      <c r="A114" s="256" t="s">
        <v>193</v>
      </c>
      <c r="B114">
        <f>VLOOKUP(A114,'[2]Special condition stocks'!$A:$AA,27,FALSE)</f>
        <v>28.305</v>
      </c>
    </row>
    <row r="115" spans="1:2" x14ac:dyDescent="0.25">
      <c r="A115" s="256" t="s">
        <v>204</v>
      </c>
    </row>
    <row r="116" spans="1:2" x14ac:dyDescent="0.25">
      <c r="A116" s="256" t="s">
        <v>90</v>
      </c>
    </row>
    <row r="118" spans="1:2" x14ac:dyDescent="0.25">
      <c r="A118" s="256" t="s">
        <v>194</v>
      </c>
      <c r="B118">
        <f>VLOOKUP(A118,'[2]Special condition stocks'!$A:$AA,27,FALSE)</f>
        <v>32.634</v>
      </c>
    </row>
    <row r="119" spans="1:2" x14ac:dyDescent="0.25">
      <c r="A119" s="256" t="s">
        <v>92</v>
      </c>
      <c r="B119">
        <f>VLOOKUP(A119,'[2]Special condition stocks'!$A:$AA,27,FALSE)</f>
        <v>74.954999999999998</v>
      </c>
    </row>
    <row r="120" spans="1:2" x14ac:dyDescent="0.25">
      <c r="A120" s="256" t="s">
        <v>242</v>
      </c>
      <c r="B120">
        <f>VLOOKUP(A120,'[2]Special condition stocks'!$A:$AA,27,FALSE)</f>
        <v>0.01</v>
      </c>
    </row>
    <row r="121" spans="1:2" x14ac:dyDescent="0.25">
      <c r="A121" s="256" t="s">
        <v>195</v>
      </c>
      <c r="B121">
        <f>VLOOKUP(A121,'[2]Special condition stocks'!$A:$AA,27,FALSE)</f>
        <v>280.815</v>
      </c>
    </row>
    <row r="122" spans="1:2" x14ac:dyDescent="0.25">
      <c r="A122" s="256" t="s">
        <v>94</v>
      </c>
      <c r="B122">
        <f>VLOOKUP(A122,'[2]Special condition stocks'!$A:$AA,27,FALSE)</f>
        <v>6.46</v>
      </c>
    </row>
    <row r="123" spans="1:2" x14ac:dyDescent="0.25">
      <c r="A123" s="256" t="s">
        <v>95</v>
      </c>
      <c r="B123">
        <f>VLOOKUP(A123,'[2]Special condition stocks'!$A:$AA,27,FALSE)</f>
        <v>7.0709999999999997</v>
      </c>
    </row>
    <row r="124" spans="1:2" x14ac:dyDescent="0.25">
      <c r="A124" s="256" t="s">
        <v>196</v>
      </c>
      <c r="B124">
        <f>VLOOKUP(A124,'[2]Special condition stocks'!$A:$AA,27,FALSE)</f>
        <v>26.515000000000001</v>
      </c>
    </row>
    <row r="125" spans="1:2" x14ac:dyDescent="0.25">
      <c r="A125" s="256" t="s">
        <v>197</v>
      </c>
      <c r="B125">
        <f>VLOOKUP(A125,'[2]Special condition stocks'!$A:$AA,27,FALSE)</f>
        <v>1.3520000000000001</v>
      </c>
    </row>
    <row r="126" spans="1:2" x14ac:dyDescent="0.25">
      <c r="A126" s="256" t="s">
        <v>198</v>
      </c>
      <c r="B126">
        <f>VLOOKUP(A126,'[2]Special condition stocks'!$A:$AA,27,FALSE)</f>
        <v>1.7</v>
      </c>
    </row>
    <row r="127" spans="1:2" x14ac:dyDescent="0.25">
      <c r="A127" s="256" t="s">
        <v>199</v>
      </c>
      <c r="B127">
        <f>VLOOKUP(A127,'[2]Special condition stocks'!$A:$AA,27,FALSE)</f>
        <v>0.86099999999999999</v>
      </c>
    </row>
    <row r="128" spans="1:2" x14ac:dyDescent="0.25">
      <c r="A128" s="256" t="s">
        <v>200</v>
      </c>
      <c r="B128">
        <f>VLOOKUP(A128,'[2]Special condition stocks'!$A:$AA,27,FALSE)</f>
        <v>2.5000000000000001E-2</v>
      </c>
    </row>
    <row r="129" spans="1:2" x14ac:dyDescent="0.25">
      <c r="A129" s="256" t="s">
        <v>101</v>
      </c>
      <c r="B129">
        <f>VLOOKUP(A129,'[2]Special condition stocks'!$A:$AA,27,FALSE)</f>
        <v>0.83899999999999997</v>
      </c>
    </row>
    <row r="130" spans="1:2" x14ac:dyDescent="0.25">
      <c r="A130" s="256" t="s">
        <v>201</v>
      </c>
      <c r="B130">
        <f>VLOOKUP(A130,'[2]Special condition stocks'!$A:$AA,27,FALSE)</f>
        <v>0.51800000000000002</v>
      </c>
    </row>
    <row r="131" spans="1:2" x14ac:dyDescent="0.25">
      <c r="A131" s="256" t="s">
        <v>103</v>
      </c>
    </row>
    <row r="132" spans="1:2" x14ac:dyDescent="0.25">
      <c r="A132" s="256" t="s">
        <v>104</v>
      </c>
    </row>
    <row r="134" spans="1:2" x14ac:dyDescent="0.25">
      <c r="A134" s="256" t="s">
        <v>175</v>
      </c>
      <c r="B134">
        <f>VLOOKUP(A134,'[2]Special condition stocks'!$A:$AA,27,FALSE)</f>
        <v>4.8000000000000001E-2</v>
      </c>
    </row>
    <row r="135" spans="1:2" x14ac:dyDescent="0.25">
      <c r="A135" s="256" t="s">
        <v>176</v>
      </c>
      <c r="B135">
        <f>VLOOKUP(A135,'[2]Special condition stocks'!$A:$AA,27,FALSE)</f>
        <v>0</v>
      </c>
    </row>
    <row r="136" spans="1:2" x14ac:dyDescent="0.25">
      <c r="A136" s="256" t="s">
        <v>177</v>
      </c>
      <c r="B136">
        <f>VLOOKUP(A136,'[2]Special condition stocks'!$A:$AA,27,FALSE)</f>
        <v>0.67500000000000004</v>
      </c>
    </row>
    <row r="137" spans="1:2" x14ac:dyDescent="0.25">
      <c r="A137" s="256" t="s">
        <v>178</v>
      </c>
      <c r="B137">
        <f>VLOOKUP(A137,'[2]Special condition stocks'!$A:$AA,27,FALSE)</f>
        <v>0</v>
      </c>
    </row>
    <row r="138" spans="1:2" x14ac:dyDescent="0.25">
      <c r="A138" s="256" t="s">
        <v>174</v>
      </c>
      <c r="B138">
        <f>VLOOKUP(A138,'[2]Special condition stocks'!$A:$AA,27,FALSE)</f>
        <v>0</v>
      </c>
    </row>
    <row r="139" spans="1:2" x14ac:dyDescent="0.25">
      <c r="A139" s="256" t="s">
        <v>179</v>
      </c>
      <c r="B139">
        <f>VLOOKUP(A139,'[2]Special condition stocks'!$A:$AA,27,FALSE)</f>
        <v>0</v>
      </c>
    </row>
    <row r="140" spans="1:2" x14ac:dyDescent="0.25">
      <c r="A140" s="256" t="s">
        <v>180</v>
      </c>
      <c r="B140">
        <f>VLOOKUP(A140,'[2]Special condition stocks'!$A:$AA,27,FALSE)</f>
        <v>0</v>
      </c>
    </row>
    <row r="141" spans="1:2" x14ac:dyDescent="0.25">
      <c r="A141" s="256" t="s">
        <v>181</v>
      </c>
      <c r="B141">
        <f>VLOOKUP(A141,'[2]Special condition stocks'!$A:$AA,27,FALSE)-4.2</f>
        <v>1.7999999999999794E-2</v>
      </c>
    </row>
    <row r="142" spans="1:2" x14ac:dyDescent="0.25">
      <c r="A142" s="256" t="s">
        <v>182</v>
      </c>
      <c r="B142">
        <f>VLOOKUP(A142,'[2]Special condition stocks'!$A:$AA,27,FALSE)</f>
        <v>0</v>
      </c>
    </row>
    <row r="143" spans="1:2" x14ac:dyDescent="0.25">
      <c r="A143" s="256" t="s">
        <v>183</v>
      </c>
      <c r="B143">
        <f>VLOOKUP(A143,'[2]Special condition stocks'!$A:$AA,27,FALSE)</f>
        <v>9</v>
      </c>
    </row>
    <row r="144" spans="1:2" x14ac:dyDescent="0.25">
      <c r="A144" s="256" t="s">
        <v>184</v>
      </c>
      <c r="B144">
        <f>VLOOKUP(A144,'[2]Special condition stocks'!$A:$AA,27,FALSE)</f>
        <v>0</v>
      </c>
    </row>
    <row r="147" spans="1:4" x14ac:dyDescent="0.25">
      <c r="A147" s="256" t="s">
        <v>243</v>
      </c>
      <c r="B147">
        <f>SUM(B105:B144)</f>
        <v>955.20400000000018</v>
      </c>
    </row>
    <row r="150" spans="1:4" x14ac:dyDescent="0.25">
      <c r="A150" s="256" t="s">
        <v>61</v>
      </c>
      <c r="B150" t="s">
        <v>144</v>
      </c>
    </row>
    <row r="151" spans="1:4" x14ac:dyDescent="0.25">
      <c r="B151" t="s">
        <v>71</v>
      </c>
    </row>
    <row r="153" spans="1:4" x14ac:dyDescent="0.25">
      <c r="B153" t="s">
        <v>257</v>
      </c>
      <c r="C153" t="s">
        <v>240</v>
      </c>
      <c r="D153" t="s">
        <v>241</v>
      </c>
    </row>
    <row r="154" spans="1:4" x14ac:dyDescent="0.25">
      <c r="A154" s="256" t="s">
        <v>80</v>
      </c>
      <c r="B154">
        <f>VLOOKUP(A154,'[2]Special condition stocks'!$A:$L,12,FALSE)</f>
        <v>15.066000000000001</v>
      </c>
    </row>
    <row r="155" spans="1:4" x14ac:dyDescent="0.25">
      <c r="A155" s="256" t="s">
        <v>187</v>
      </c>
      <c r="B155">
        <f>VLOOKUP(A155,'[2]Special condition stocks'!$A:$L,12,FALSE)</f>
        <v>7.6319999999999997</v>
      </c>
    </row>
    <row r="156" spans="1:4" x14ac:dyDescent="0.25">
      <c r="A156" s="256" t="s">
        <v>82</v>
      </c>
      <c r="B156">
        <f>VLOOKUP(A156,'[2]Special condition stocks'!$A:$L,12,FALSE)</f>
        <v>8.2560000000000002</v>
      </c>
    </row>
    <row r="157" spans="1:4" x14ac:dyDescent="0.25">
      <c r="A157" s="256" t="s">
        <v>188</v>
      </c>
      <c r="B157">
        <f>VLOOKUP(A157,'[2]Special condition stocks'!$A:$L,12,FALSE)</f>
        <v>12.858000000000001</v>
      </c>
    </row>
    <row r="158" spans="1:4" x14ac:dyDescent="0.25">
      <c r="A158" s="256" t="s">
        <v>189</v>
      </c>
      <c r="B158">
        <f>VLOOKUP(A158,'[2]Special condition stocks'!$A:$L,12,FALSE)</f>
        <v>0.73299999999999998</v>
      </c>
    </row>
    <row r="159" spans="1:4" x14ac:dyDescent="0.25">
      <c r="A159" s="256" t="s">
        <v>190</v>
      </c>
      <c r="B159">
        <f>VLOOKUP(A159,'[2]Special condition stocks'!$A:$L,12,FALSE)</f>
        <v>0.27600000000000002</v>
      </c>
    </row>
    <row r="160" spans="1:4" x14ac:dyDescent="0.25">
      <c r="A160" s="256" t="s">
        <v>191</v>
      </c>
      <c r="B160">
        <f>VLOOKUP(A160,'[2]Special condition stocks'!$A:$L,12,FALSE)</f>
        <v>1.29</v>
      </c>
    </row>
    <row r="161" spans="1:2" x14ac:dyDescent="0.25">
      <c r="A161" s="256" t="s">
        <v>192</v>
      </c>
      <c r="B161">
        <f>VLOOKUP(A161,'[2]Special condition stocks'!$A:$L,12,FALSE)</f>
        <v>4.2839999999999998</v>
      </c>
    </row>
    <row r="162" spans="1:2" x14ac:dyDescent="0.25">
      <c r="A162" s="256" t="s">
        <v>88</v>
      </c>
      <c r="B162">
        <f>VLOOKUP(A162,'[2]Special condition stocks'!$A:$L,12,FALSE)</f>
        <v>0</v>
      </c>
    </row>
    <row r="163" spans="1:2" x14ac:dyDescent="0.25">
      <c r="A163" s="256" t="s">
        <v>193</v>
      </c>
      <c r="B163">
        <f>VLOOKUP(A163,'[2]Special condition stocks'!$A:$L,12,FALSE)</f>
        <v>2.0819999999999999</v>
      </c>
    </row>
    <row r="164" spans="1:2" x14ac:dyDescent="0.25">
      <c r="A164" s="256" t="s">
        <v>204</v>
      </c>
    </row>
    <row r="165" spans="1:2" x14ac:dyDescent="0.25">
      <c r="A165" s="256" t="s">
        <v>90</v>
      </c>
    </row>
    <row r="167" spans="1:2" x14ac:dyDescent="0.25">
      <c r="A167" s="256" t="s">
        <v>194</v>
      </c>
      <c r="B167">
        <f>VLOOKUP(A167,'[2]Special condition stocks'!$A:$L,12,FALSE)</f>
        <v>3.234</v>
      </c>
    </row>
    <row r="168" spans="1:2" x14ac:dyDescent="0.25">
      <c r="A168" s="256" t="s">
        <v>92</v>
      </c>
      <c r="B168">
        <f>VLOOKUP(A168,'[2]Special condition stocks'!$A:$L,12,FALSE)</f>
        <v>7.7629999999999999</v>
      </c>
    </row>
    <row r="169" spans="1:2" x14ac:dyDescent="0.25">
      <c r="A169" s="256" t="s">
        <v>242</v>
      </c>
      <c r="B169">
        <f>VLOOKUP(A169,'[2]Special condition stocks'!$A:$L,12,FALSE)</f>
        <v>0</v>
      </c>
    </row>
    <row r="170" spans="1:2" x14ac:dyDescent="0.25">
      <c r="A170" s="256" t="s">
        <v>195</v>
      </c>
      <c r="B170">
        <f>VLOOKUP(A170,'[2]Special condition stocks'!$A:$L,12,FALSE)</f>
        <v>1.466</v>
      </c>
    </row>
    <row r="171" spans="1:2" x14ac:dyDescent="0.25">
      <c r="A171" s="256" t="s">
        <v>94</v>
      </c>
      <c r="B171">
        <f>VLOOKUP(A171,'[2]Special condition stocks'!$A:$L,12,FALSE)</f>
        <v>0.45800000000000002</v>
      </c>
    </row>
    <row r="172" spans="1:2" x14ac:dyDescent="0.25">
      <c r="A172" s="256" t="s">
        <v>95</v>
      </c>
      <c r="B172">
        <f>VLOOKUP(A172,'[2]Special condition stocks'!$A:$L,12,FALSE)</f>
        <v>0.39300000000000002</v>
      </c>
    </row>
    <row r="173" spans="1:2" x14ac:dyDescent="0.25">
      <c r="A173" s="256" t="s">
        <v>196</v>
      </c>
      <c r="B173">
        <f>VLOOKUP(A173,'[2]Special condition stocks'!$A:$L,12,FALSE)</f>
        <v>6.5590000000000002</v>
      </c>
    </row>
    <row r="174" spans="1:2" x14ac:dyDescent="0.25">
      <c r="A174" s="256" t="s">
        <v>197</v>
      </c>
      <c r="B174">
        <f>VLOOKUP(A174,'[2]Special condition stocks'!$A:$L,12,FALSE)</f>
        <v>0.57099999999999995</v>
      </c>
    </row>
    <row r="175" spans="1:2" x14ac:dyDescent="0.25">
      <c r="A175" s="256" t="s">
        <v>198</v>
      </c>
      <c r="B175">
        <f>VLOOKUP(A175,'[2]Special condition stocks'!$A:$L,12,FALSE)</f>
        <v>2.8780000000000001</v>
      </c>
    </row>
    <row r="176" spans="1:2" x14ac:dyDescent="0.25">
      <c r="A176" s="256" t="s">
        <v>199</v>
      </c>
      <c r="B176">
        <f>VLOOKUP(A176,'[2]Special condition stocks'!$A:$L,12,FALSE)</f>
        <v>2</v>
      </c>
    </row>
    <row r="177" spans="1:2" x14ac:dyDescent="0.25">
      <c r="A177" s="256" t="s">
        <v>200</v>
      </c>
      <c r="B177">
        <f>VLOOKUP(A177,'[2]Special condition stocks'!$A:$L,12,FALSE)</f>
        <v>1.1220000000000001</v>
      </c>
    </row>
    <row r="178" spans="1:2" x14ac:dyDescent="0.25">
      <c r="A178" s="256" t="s">
        <v>101</v>
      </c>
      <c r="B178">
        <f>VLOOKUP(A178,'[2]Special condition stocks'!$A:$L,12,FALSE)</f>
        <v>0.34699999999999998</v>
      </c>
    </row>
    <row r="179" spans="1:2" x14ac:dyDescent="0.25">
      <c r="A179" s="256" t="s">
        <v>201</v>
      </c>
      <c r="B179">
        <f>VLOOKUP(A179,'[2]Special condition stocks'!$A:$L,12,FALSE)</f>
        <v>0.373</v>
      </c>
    </row>
    <row r="180" spans="1:2" x14ac:dyDescent="0.25">
      <c r="A180" s="256" t="s">
        <v>103</v>
      </c>
    </row>
    <row r="181" spans="1:2" x14ac:dyDescent="0.25">
      <c r="A181" s="256" t="s">
        <v>104</v>
      </c>
    </row>
    <row r="183" spans="1:2" x14ac:dyDescent="0.25">
      <c r="A183" s="256" t="s">
        <v>175</v>
      </c>
      <c r="B183">
        <f>VLOOKUP(A183,'[2]Special condition stocks'!$A:$L,12,FALSE)</f>
        <v>0</v>
      </c>
    </row>
    <row r="184" spans="1:2" x14ac:dyDescent="0.25">
      <c r="A184" s="256" t="s">
        <v>176</v>
      </c>
      <c r="B184">
        <f>VLOOKUP(A184,'[2]Special condition stocks'!$A:$L,12,FALSE)</f>
        <v>0</v>
      </c>
    </row>
    <row r="185" spans="1:2" x14ac:dyDescent="0.25">
      <c r="A185" s="256" t="s">
        <v>177</v>
      </c>
      <c r="B185">
        <f>VLOOKUP(A185,'[2]Special condition stocks'!$A:$L,12,FALSE)</f>
        <v>1.5660000000000001</v>
      </c>
    </row>
    <row r="186" spans="1:2" x14ac:dyDescent="0.25">
      <c r="A186" s="256" t="s">
        <v>178</v>
      </c>
      <c r="B186">
        <f>VLOOKUP(A186,'[2]Special condition stocks'!$A:$L,12,FALSE)</f>
        <v>0</v>
      </c>
    </row>
    <row r="187" spans="1:2" x14ac:dyDescent="0.25">
      <c r="A187" s="256" t="s">
        <v>174</v>
      </c>
      <c r="B187">
        <f>VLOOKUP(A187,'[2]Special condition stocks'!$A:$L,12,FALSE)</f>
        <v>0</v>
      </c>
    </row>
    <row r="188" spans="1:2" x14ac:dyDescent="0.25">
      <c r="A188" s="256" t="s">
        <v>179</v>
      </c>
      <c r="B188">
        <f>VLOOKUP(A188,'[2]Special condition stocks'!$A:$L,12,FALSE)</f>
        <v>0</v>
      </c>
    </row>
    <row r="189" spans="1:2" x14ac:dyDescent="0.25">
      <c r="A189" s="256" t="s">
        <v>180</v>
      </c>
      <c r="B189">
        <f>VLOOKUP(A189,'[2]Special condition stocks'!$A:$L,12,FALSE)</f>
        <v>0</v>
      </c>
    </row>
    <row r="190" spans="1:2" x14ac:dyDescent="0.25">
      <c r="A190" s="256" t="s">
        <v>181</v>
      </c>
      <c r="B190">
        <f>VLOOKUP(A190,'[2]Special condition stocks'!$A:$L,12,FALSE)</f>
        <v>3.5000000000000003E-2</v>
      </c>
    </row>
    <row r="191" spans="1:2" x14ac:dyDescent="0.25">
      <c r="A191" s="256" t="s">
        <v>182</v>
      </c>
      <c r="B191">
        <f>VLOOKUP(A191,'[2]Special condition stocks'!$A:$L,12,FALSE)</f>
        <v>0</v>
      </c>
    </row>
    <row r="192" spans="1:2" x14ac:dyDescent="0.25">
      <c r="A192" s="256" t="s">
        <v>183</v>
      </c>
      <c r="B192">
        <f>VLOOKUP(A192,'[2]Special condition stocks'!$A:$L,12,FALSE)</f>
        <v>0</v>
      </c>
    </row>
    <row r="193" spans="1:4" x14ac:dyDescent="0.25">
      <c r="A193" s="256" t="s">
        <v>184</v>
      </c>
      <c r="B193">
        <f>VLOOKUP(A193,'[2]Special condition stocks'!$A:$L,12,FALSE)</f>
        <v>0</v>
      </c>
    </row>
    <row r="196" spans="1:4" x14ac:dyDescent="0.25">
      <c r="A196" s="256" t="s">
        <v>243</v>
      </c>
      <c r="B196">
        <f>SUM(B154:B193)</f>
        <v>81.24199999999999</v>
      </c>
    </row>
    <row r="200" spans="1:4" x14ac:dyDescent="0.25">
      <c r="A200" s="256" t="s">
        <v>61</v>
      </c>
      <c r="B200" t="s">
        <v>144</v>
      </c>
    </row>
    <row r="201" spans="1:4" x14ac:dyDescent="0.25">
      <c r="B201" t="s">
        <v>71</v>
      </c>
    </row>
    <row r="203" spans="1:4" x14ac:dyDescent="0.25">
      <c r="B203" t="s">
        <v>258</v>
      </c>
      <c r="C203" t="s">
        <v>240</v>
      </c>
      <c r="D203" t="s">
        <v>241</v>
      </c>
    </row>
    <row r="204" spans="1:4" x14ac:dyDescent="0.25">
      <c r="A204" s="256" t="s">
        <v>80</v>
      </c>
      <c r="B204">
        <f>VLOOKUP(A204,'[2]Special condition stocks'!$A:$K,11,FALSE)</f>
        <v>25.11</v>
      </c>
    </row>
    <row r="205" spans="1:4" x14ac:dyDescent="0.25">
      <c r="A205" s="256" t="s">
        <v>187</v>
      </c>
      <c r="B205">
        <f>VLOOKUP(A205,'[2]Special condition stocks'!$A:$K,11,FALSE)</f>
        <v>12.72</v>
      </c>
    </row>
    <row r="206" spans="1:4" x14ac:dyDescent="0.25">
      <c r="A206" s="256" t="s">
        <v>82</v>
      </c>
      <c r="B206">
        <f>VLOOKUP(A206,'[2]Special condition stocks'!$A:$K,11,FALSE)</f>
        <v>13.76</v>
      </c>
    </row>
    <row r="207" spans="1:4" x14ac:dyDescent="0.25">
      <c r="A207" s="256" t="s">
        <v>188</v>
      </c>
      <c r="B207">
        <f>VLOOKUP(A207,'[2]Special condition stocks'!$A:$K,11,FALSE)</f>
        <v>21.43</v>
      </c>
    </row>
    <row r="208" spans="1:4" x14ac:dyDescent="0.25">
      <c r="A208" s="256" t="s">
        <v>189</v>
      </c>
      <c r="B208">
        <f>VLOOKUP(A208,'[2]Special condition stocks'!$A:$K,11,FALSE)</f>
        <v>1.2210000000000001</v>
      </c>
    </row>
    <row r="209" spans="1:2" x14ac:dyDescent="0.25">
      <c r="A209" s="256" t="s">
        <v>190</v>
      </c>
      <c r="B209">
        <f>VLOOKUP(A209,'[2]Special condition stocks'!$A:$K,11,FALSE)</f>
        <v>0.46</v>
      </c>
    </row>
    <row r="210" spans="1:2" x14ac:dyDescent="0.25">
      <c r="A210" s="256" t="s">
        <v>191</v>
      </c>
      <c r="B210">
        <f>VLOOKUP(A210,'[2]Special condition stocks'!$A:$K,11,FALSE)</f>
        <v>2.15</v>
      </c>
    </row>
    <row r="211" spans="1:2" x14ac:dyDescent="0.25">
      <c r="A211" s="256" t="s">
        <v>192</v>
      </c>
      <c r="B211">
        <f>VLOOKUP(A211,'[2]Special condition stocks'!$A:$K,11,FALSE)</f>
        <v>7.14</v>
      </c>
    </row>
    <row r="212" spans="1:2" x14ac:dyDescent="0.25">
      <c r="A212" s="256" t="s">
        <v>88</v>
      </c>
      <c r="B212">
        <f>VLOOKUP(A212,'[2]Special condition stocks'!$A:$K,11,FALSE)</f>
        <v>0</v>
      </c>
    </row>
    <row r="213" spans="1:2" x14ac:dyDescent="0.25">
      <c r="A213" s="256" t="s">
        <v>193</v>
      </c>
      <c r="B213">
        <f>VLOOKUP(A213,'[2]Special condition stocks'!$A:$K,11,FALSE)</f>
        <v>3.47</v>
      </c>
    </row>
    <row r="214" spans="1:2" x14ac:dyDescent="0.25">
      <c r="A214" s="256" t="s">
        <v>204</v>
      </c>
    </row>
    <row r="215" spans="1:2" x14ac:dyDescent="0.25">
      <c r="A215" s="256" t="s">
        <v>90</v>
      </c>
    </row>
    <row r="217" spans="1:2" x14ac:dyDescent="0.25">
      <c r="A217" s="256" t="s">
        <v>194</v>
      </c>
      <c r="B217">
        <f>VLOOKUP(A217,'[2]Special condition stocks'!$A:$K,11,FALSE)</f>
        <v>5.3890000000000002</v>
      </c>
    </row>
    <row r="218" spans="1:2" x14ac:dyDescent="0.25">
      <c r="A218" s="256" t="s">
        <v>92</v>
      </c>
      <c r="B218">
        <f>VLOOKUP(A218,'[2]Special condition stocks'!$A:$K,11,FALSE)</f>
        <v>12.939</v>
      </c>
    </row>
    <row r="219" spans="1:2" x14ac:dyDescent="0.25">
      <c r="A219" s="256" t="s">
        <v>242</v>
      </c>
      <c r="B219">
        <f>VLOOKUP(A219,'[2]Special condition stocks'!$A:$K,11,FALSE)</f>
        <v>0</v>
      </c>
    </row>
    <row r="220" spans="1:2" x14ac:dyDescent="0.25">
      <c r="A220" s="256" t="s">
        <v>195</v>
      </c>
      <c r="B220">
        <f>VLOOKUP(A220,'[2]Special condition stocks'!$A:$K,11,FALSE)</f>
        <v>2.444</v>
      </c>
    </row>
    <row r="221" spans="1:2" x14ac:dyDescent="0.25">
      <c r="A221" s="256" t="s">
        <v>94</v>
      </c>
      <c r="B221">
        <f>VLOOKUP(A221,'[2]Special condition stocks'!$A:$K,11,FALSE)</f>
        <v>0.76300000000000001</v>
      </c>
    </row>
    <row r="222" spans="1:2" x14ac:dyDescent="0.25">
      <c r="A222" s="256" t="s">
        <v>95</v>
      </c>
      <c r="B222">
        <f>VLOOKUP(A222,'[2]Special condition stocks'!$A:$K,11,FALSE)</f>
        <v>0.65500000000000003</v>
      </c>
    </row>
    <row r="223" spans="1:2" x14ac:dyDescent="0.25">
      <c r="A223" s="256" t="s">
        <v>196</v>
      </c>
      <c r="B223">
        <f>VLOOKUP(A223,'[2]Special condition stocks'!$A:$K,11,FALSE)</f>
        <v>10.930999999999999</v>
      </c>
    </row>
    <row r="224" spans="1:2" x14ac:dyDescent="0.25">
      <c r="A224" s="256" t="s">
        <v>197</v>
      </c>
      <c r="B224">
        <f>VLOOKUP(A224,'[2]Special condition stocks'!$A:$K,11,FALSE)</f>
        <v>0.95199999999999996</v>
      </c>
    </row>
    <row r="225" spans="1:2" x14ac:dyDescent="0.25">
      <c r="A225" s="256" t="s">
        <v>198</v>
      </c>
      <c r="B225">
        <f>VLOOKUP(A225,'[2]Special condition stocks'!$A:$K,11,FALSE)</f>
        <v>4.7960000000000003</v>
      </c>
    </row>
    <row r="226" spans="1:2" x14ac:dyDescent="0.25">
      <c r="A226" s="256" t="s">
        <v>199</v>
      </c>
      <c r="B226">
        <f>VLOOKUP(A226,'[2]Special condition stocks'!$A:$K,11,FALSE)</f>
        <v>3.3330000000000002</v>
      </c>
    </row>
    <row r="227" spans="1:2" x14ac:dyDescent="0.25">
      <c r="A227" s="256" t="s">
        <v>200</v>
      </c>
      <c r="B227">
        <f>VLOOKUP(A227,'[2]Special condition stocks'!$A:$K,11,FALSE)</f>
        <v>1.87</v>
      </c>
    </row>
    <row r="228" spans="1:2" x14ac:dyDescent="0.25">
      <c r="A228" s="256" t="s">
        <v>101</v>
      </c>
      <c r="B228">
        <f>VLOOKUP(A228,'[2]Special condition stocks'!$A:$K,11,FALSE)</f>
        <v>0.57799999999999996</v>
      </c>
    </row>
    <row r="229" spans="1:2" x14ac:dyDescent="0.25">
      <c r="A229" s="256" t="s">
        <v>201</v>
      </c>
      <c r="B229">
        <f>VLOOKUP(A229,'[2]Special condition stocks'!$A:$K,11,FALSE)</f>
        <v>0.622</v>
      </c>
    </row>
    <row r="230" spans="1:2" x14ac:dyDescent="0.25">
      <c r="A230" s="256" t="s">
        <v>103</v>
      </c>
    </row>
    <row r="231" spans="1:2" x14ac:dyDescent="0.25">
      <c r="A231" s="256" t="s">
        <v>104</v>
      </c>
    </row>
    <row r="233" spans="1:2" x14ac:dyDescent="0.25">
      <c r="A233" s="256" t="s">
        <v>175</v>
      </c>
      <c r="B233">
        <f>VLOOKUP(A233,'[2]Special condition stocks'!$A:$K,11,FALSE)</f>
        <v>0</v>
      </c>
    </row>
    <row r="234" spans="1:2" x14ac:dyDescent="0.25">
      <c r="A234" s="256" t="s">
        <v>176</v>
      </c>
      <c r="B234">
        <f>VLOOKUP(A234,'[2]Special condition stocks'!$A:$K,11,FALSE)</f>
        <v>0</v>
      </c>
    </row>
    <row r="235" spans="1:2" x14ac:dyDescent="0.25">
      <c r="A235" s="256" t="s">
        <v>177</v>
      </c>
      <c r="B235">
        <f>VLOOKUP(A235,'[2]Special condition stocks'!$A:$K,11,FALSE)</f>
        <v>2.61</v>
      </c>
    </row>
    <row r="236" spans="1:2" x14ac:dyDescent="0.25">
      <c r="A236" s="256" t="s">
        <v>178</v>
      </c>
      <c r="B236">
        <f>VLOOKUP(A236,'[2]Special condition stocks'!$A:$K,11,FALSE)</f>
        <v>0</v>
      </c>
    </row>
    <row r="237" spans="1:2" x14ac:dyDescent="0.25">
      <c r="A237" s="256" t="s">
        <v>174</v>
      </c>
      <c r="B237">
        <f>VLOOKUP(A237,'[2]Special condition stocks'!$A:$K,11,FALSE)</f>
        <v>0</v>
      </c>
    </row>
    <row r="238" spans="1:2" x14ac:dyDescent="0.25">
      <c r="A238" s="256" t="s">
        <v>179</v>
      </c>
      <c r="B238">
        <f>VLOOKUP(A238,'[2]Special condition stocks'!$A:$K,11,FALSE)</f>
        <v>0</v>
      </c>
    </row>
    <row r="239" spans="1:2" x14ac:dyDescent="0.25">
      <c r="A239" s="256" t="s">
        <v>180</v>
      </c>
      <c r="B239">
        <f>VLOOKUP(A239,'[2]Special condition stocks'!$A:$K,11,FALSE)</f>
        <v>0</v>
      </c>
    </row>
    <row r="240" spans="1:2" x14ac:dyDescent="0.25">
      <c r="A240" s="256" t="s">
        <v>181</v>
      </c>
      <c r="B240">
        <f>VLOOKUP(A240,'[2]Special condition stocks'!$A:$K,11,FALSE)</f>
        <v>5.8000000000000003E-2</v>
      </c>
    </row>
    <row r="241" spans="1:4" x14ac:dyDescent="0.25">
      <c r="A241" s="256" t="s">
        <v>182</v>
      </c>
      <c r="B241">
        <f>VLOOKUP(A241,'[2]Special condition stocks'!$A:$K,11,FALSE)</f>
        <v>0</v>
      </c>
    </row>
    <row r="242" spans="1:4" x14ac:dyDescent="0.25">
      <c r="A242" s="256" t="s">
        <v>183</v>
      </c>
      <c r="B242">
        <f>VLOOKUP(A242,'[2]Special condition stocks'!$A:$K,11,FALSE)</f>
        <v>0</v>
      </c>
    </row>
    <row r="243" spans="1:4" x14ac:dyDescent="0.25">
      <c r="A243" s="256" t="s">
        <v>184</v>
      </c>
      <c r="B243">
        <f>VLOOKUP(A243,'[2]Special condition stocks'!$A:$K,11,FALSE)</f>
        <v>0</v>
      </c>
    </row>
    <row r="246" spans="1:4" x14ac:dyDescent="0.25">
      <c r="A246" s="256" t="s">
        <v>243</v>
      </c>
      <c r="B246">
        <f>SUM(B204:B243)</f>
        <v>135.40100000000004</v>
      </c>
    </row>
    <row r="252" spans="1:4" x14ac:dyDescent="0.25">
      <c r="A252" s="256" t="s">
        <v>61</v>
      </c>
      <c r="B252" t="s">
        <v>144</v>
      </c>
    </row>
    <row r="253" spans="1:4" x14ac:dyDescent="0.25">
      <c r="B253" t="s">
        <v>71</v>
      </c>
    </row>
    <row r="255" spans="1:4" x14ac:dyDescent="0.25">
      <c r="B255" t="s">
        <v>259</v>
      </c>
      <c r="C255" t="s">
        <v>240</v>
      </c>
      <c r="D255" t="s">
        <v>241</v>
      </c>
    </row>
    <row r="256" spans="1:4" x14ac:dyDescent="0.25">
      <c r="A256" s="256" t="s">
        <v>80</v>
      </c>
      <c r="B256">
        <f>VLOOKUP(A256,'[2]Special condition stocks'!$A:$D,4,FALSE)+21.98+30+10</f>
        <v>1143.8700000000001</v>
      </c>
      <c r="C256">
        <v>225</v>
      </c>
      <c r="D256">
        <f>B256-C256</f>
        <v>918.87000000000012</v>
      </c>
    </row>
    <row r="257" spans="1:4" x14ac:dyDescent="0.25">
      <c r="A257" s="256" t="s">
        <v>187</v>
      </c>
      <c r="B257">
        <f>VLOOKUP(A257,'[2]Special condition stocks'!$A:$D,4,FALSE)-12+22+25+134.3</f>
        <v>450.58800000000002</v>
      </c>
      <c r="C257">
        <v>24.9</v>
      </c>
      <c r="D257">
        <f>B257-C257</f>
        <v>425.68800000000005</v>
      </c>
    </row>
    <row r="258" spans="1:4" x14ac:dyDescent="0.25">
      <c r="A258" s="256" t="s">
        <v>82</v>
      </c>
      <c r="B258">
        <f>VLOOKUP(A258,'[2]Special condition stocks'!$A:$D,4,FALSE)-10</f>
        <v>179.51</v>
      </c>
      <c r="C258">
        <f>33+11</f>
        <v>44</v>
      </c>
      <c r="D258">
        <f>B258-C258</f>
        <v>135.51</v>
      </c>
    </row>
    <row r="259" spans="1:4" x14ac:dyDescent="0.25">
      <c r="A259" s="256" t="s">
        <v>188</v>
      </c>
      <c r="B259">
        <f>VLOOKUP(A259,'[2]Special condition stocks'!$A:$D,4,FALSE)-22-30-12-25</f>
        <v>630.76</v>
      </c>
      <c r="C259">
        <v>20</v>
      </c>
      <c r="D259">
        <f>B259-C259</f>
        <v>610.76</v>
      </c>
    </row>
    <row r="260" spans="1:4" x14ac:dyDescent="0.25">
      <c r="A260" s="256" t="s">
        <v>189</v>
      </c>
      <c r="B260">
        <f>VLOOKUP(A260,'[2]Special condition stocks'!$A:$D,4,FALSE)</f>
        <v>25.004999999999999</v>
      </c>
    </row>
    <row r="261" spans="1:4" x14ac:dyDescent="0.25">
      <c r="A261" s="256" t="s">
        <v>190</v>
      </c>
      <c r="B261">
        <f>VLOOKUP(A261,'[2]Special condition stocks'!$A:$D,4,FALSE)</f>
        <v>22.225000000000001</v>
      </c>
    </row>
    <row r="262" spans="1:4" x14ac:dyDescent="0.25">
      <c r="A262" s="256" t="s">
        <v>191</v>
      </c>
      <c r="B262">
        <f>VLOOKUP(A262,'[2]Special condition stocks'!$A:$D,4,FALSE)+12+12</f>
        <v>66.09</v>
      </c>
      <c r="C262">
        <f>41.9+16.4</f>
        <v>58.3</v>
      </c>
      <c r="D262">
        <f>B262-C262</f>
        <v>7.7900000000000063</v>
      </c>
    </row>
    <row r="263" spans="1:4" x14ac:dyDescent="0.25">
      <c r="A263" s="256" t="s">
        <v>192</v>
      </c>
      <c r="B263">
        <f>VLOOKUP(A263,'[2]Special condition stocks'!$A:$D,4,FALSE)</f>
        <v>77.790000000000006</v>
      </c>
    </row>
    <row r="264" spans="1:4" x14ac:dyDescent="0.25">
      <c r="A264" s="256" t="s">
        <v>88</v>
      </c>
      <c r="B264">
        <f>VLOOKUP(A264,'[2]Special condition stocks'!$A:$D,4,FALSE)</f>
        <v>0</v>
      </c>
    </row>
    <row r="265" spans="1:4" x14ac:dyDescent="0.25">
      <c r="A265" s="256" t="s">
        <v>193</v>
      </c>
      <c r="B265">
        <f>VLOOKUP(A265,'[2]Special condition stocks'!$A:$D,4,FALSE)</f>
        <v>72.3</v>
      </c>
    </row>
    <row r="266" spans="1:4" x14ac:dyDescent="0.25">
      <c r="A266" s="256" t="s">
        <v>204</v>
      </c>
    </row>
    <row r="267" spans="1:4" x14ac:dyDescent="0.25">
      <c r="A267" s="256" t="s">
        <v>90</v>
      </c>
    </row>
    <row r="269" spans="1:4" x14ac:dyDescent="0.25">
      <c r="A269" s="256" t="s">
        <v>194</v>
      </c>
      <c r="B269">
        <f>VLOOKUP(A269,'[2]Special condition stocks'!$A:$D,4,FALSE)</f>
        <v>68.061999999999998</v>
      </c>
    </row>
    <row r="270" spans="1:4" x14ac:dyDescent="0.25">
      <c r="A270" s="256" t="s">
        <v>92</v>
      </c>
      <c r="B270">
        <f>VLOOKUP(A270,'[2]Special condition stocks'!$A:$D,4,FALSE)-134.3</f>
        <v>102.77099999999999</v>
      </c>
    </row>
    <row r="271" spans="1:4" x14ac:dyDescent="0.25">
      <c r="A271" s="256" t="s">
        <v>242</v>
      </c>
      <c r="B271">
        <f>VLOOKUP(A271,'[2]Special condition stocks'!$A:$D,4,FALSE)</f>
        <v>0.14399999999999999</v>
      </c>
    </row>
    <row r="272" spans="1:4" x14ac:dyDescent="0.25">
      <c r="A272" s="256" t="s">
        <v>195</v>
      </c>
      <c r="B272">
        <f>VLOOKUP(A272,'[2]Special condition stocks'!$A:$D,4,FALSE)</f>
        <v>4.04</v>
      </c>
    </row>
    <row r="273" spans="1:2" x14ac:dyDescent="0.25">
      <c r="A273" s="256" t="s">
        <v>94</v>
      </c>
      <c r="B273">
        <f>VLOOKUP(A273,'[2]Special condition stocks'!$A:$D,4,FALSE)</f>
        <v>32.747999999999998</v>
      </c>
    </row>
    <row r="274" spans="1:2" x14ac:dyDescent="0.25">
      <c r="A274" s="256" t="s">
        <v>95</v>
      </c>
      <c r="B274">
        <f>VLOOKUP(A274,'[2]Special condition stocks'!$A:$D,4,FALSE)</f>
        <v>24.725999999999999</v>
      </c>
    </row>
    <row r="275" spans="1:2" x14ac:dyDescent="0.25">
      <c r="A275" s="256" t="s">
        <v>196</v>
      </c>
      <c r="B275">
        <f>VLOOKUP(A275,'[2]Special condition stocks'!$A:$D,4,FALSE)</f>
        <v>97.971000000000004</v>
      </c>
    </row>
    <row r="276" spans="1:2" x14ac:dyDescent="0.25">
      <c r="A276" s="256" t="s">
        <v>197</v>
      </c>
      <c r="B276">
        <f>VLOOKUP(A276,'[2]Special condition stocks'!$A:$D,4,FALSE)-21.98</f>
        <v>18.569999999999997</v>
      </c>
    </row>
    <row r="277" spans="1:2" x14ac:dyDescent="0.25">
      <c r="A277" s="256" t="s">
        <v>198</v>
      </c>
      <c r="B277">
        <f>VLOOKUP(A277,'[2]Special condition stocks'!$A:$D,4,FALSE)</f>
        <v>24.852</v>
      </c>
    </row>
    <row r="278" spans="1:2" x14ac:dyDescent="0.25">
      <c r="A278" s="256" t="s">
        <v>199</v>
      </c>
      <c r="B278">
        <f>VLOOKUP(A278,'[2]Special condition stocks'!$A:$D,4,FALSE)</f>
        <v>14.138</v>
      </c>
    </row>
    <row r="279" spans="1:2" x14ac:dyDescent="0.25">
      <c r="A279" s="256" t="s">
        <v>200</v>
      </c>
      <c r="B279">
        <f>VLOOKUP(A279,'[2]Special condition stocks'!$A:$D,4,FALSE)</f>
        <v>0</v>
      </c>
    </row>
    <row r="280" spans="1:2" x14ac:dyDescent="0.25">
      <c r="A280" s="256" t="s">
        <v>101</v>
      </c>
      <c r="B280">
        <f>VLOOKUP(A280,'[2]Special condition stocks'!$A:$D,4,FALSE)</f>
        <v>6.5880000000000001</v>
      </c>
    </row>
    <row r="281" spans="1:2" x14ac:dyDescent="0.25">
      <c r="A281" s="256" t="s">
        <v>201</v>
      </c>
      <c r="B281">
        <f>VLOOKUP(A281,'[2]Special condition stocks'!$A:$D,4,FALSE)</f>
        <v>6.8449999999999998</v>
      </c>
    </row>
    <row r="282" spans="1:2" x14ac:dyDescent="0.25">
      <c r="A282" s="256" t="s">
        <v>103</v>
      </c>
    </row>
    <row r="283" spans="1:2" x14ac:dyDescent="0.25">
      <c r="A283" s="256" t="s">
        <v>104</v>
      </c>
    </row>
    <row r="285" spans="1:2" x14ac:dyDescent="0.25">
      <c r="A285" s="256" t="s">
        <v>175</v>
      </c>
      <c r="B285">
        <f>VLOOKUP(A285,'[2]Special condition stocks'!$A:$D,4,FALSE)</f>
        <v>2.5390000000000001</v>
      </c>
    </row>
    <row r="286" spans="1:2" x14ac:dyDescent="0.25">
      <c r="A286" s="256" t="s">
        <v>176</v>
      </c>
      <c r="B286">
        <f>VLOOKUP(A286,'[2]Special condition stocks'!$A:$D,4,FALSE)</f>
        <v>3.2000000000000001E-2</v>
      </c>
    </row>
    <row r="287" spans="1:2" x14ac:dyDescent="0.25">
      <c r="A287" s="256" t="s">
        <v>177</v>
      </c>
      <c r="B287">
        <f>VLOOKUP(A287,'[2]Special condition stocks'!$A:$D,4,FALSE)</f>
        <v>2.7</v>
      </c>
    </row>
    <row r="288" spans="1:2" x14ac:dyDescent="0.25">
      <c r="A288" s="256" t="s">
        <v>178</v>
      </c>
      <c r="B288">
        <f>VLOOKUP(A288,'[2]Special condition stocks'!$A:$D,4,FALSE)</f>
        <v>0</v>
      </c>
    </row>
    <row r="289" spans="1:2" x14ac:dyDescent="0.25">
      <c r="A289" s="256" t="s">
        <v>174</v>
      </c>
      <c r="B289">
        <f>VLOOKUP(A289,'[2]Special condition stocks'!$A:$D,4,FALSE)</f>
        <v>0.24</v>
      </c>
    </row>
    <row r="290" spans="1:2" x14ac:dyDescent="0.25">
      <c r="A290" s="256" t="s">
        <v>179</v>
      </c>
      <c r="B290">
        <f>VLOOKUP(A290,'[2]Special condition stocks'!$A:$D,4,FALSE)</f>
        <v>0</v>
      </c>
    </row>
    <row r="291" spans="1:2" x14ac:dyDescent="0.25">
      <c r="A291" s="256" t="s">
        <v>180</v>
      </c>
      <c r="B291">
        <f>VLOOKUP(A291,'[2]Special condition stocks'!$A:$D,4,FALSE)</f>
        <v>0</v>
      </c>
    </row>
    <row r="292" spans="1:2" x14ac:dyDescent="0.25">
      <c r="A292" s="256" t="s">
        <v>181</v>
      </c>
      <c r="B292">
        <f>VLOOKUP(A292,'[2]Special condition stocks'!$A:$D,4,FALSE)</f>
        <v>13.97</v>
      </c>
    </row>
    <row r="293" spans="1:2" x14ac:dyDescent="0.25">
      <c r="A293" s="256" t="s">
        <v>182</v>
      </c>
      <c r="B293">
        <f>VLOOKUP(A293,'[2]Special condition stocks'!$A:$D,4,FALSE)</f>
        <v>2.1999999999999999E-2</v>
      </c>
    </row>
    <row r="294" spans="1:2" x14ac:dyDescent="0.25">
      <c r="A294" s="256" t="s">
        <v>183</v>
      </c>
      <c r="B294">
        <f>VLOOKUP(A294,'[2]Special condition stocks'!$A:$D,4,FALSE)</f>
        <v>9</v>
      </c>
    </row>
    <row r="295" spans="1:2" x14ac:dyDescent="0.25">
      <c r="A295" s="256" t="s">
        <v>184</v>
      </c>
      <c r="B295">
        <f>VLOOKUP(A295,'[2]Special condition stocks'!$A:$D,4,FALSE)</f>
        <v>0</v>
      </c>
    </row>
    <row r="297" spans="1:2" x14ac:dyDescent="0.25">
      <c r="B297">
        <f>SUM(B256:B295)</f>
        <v>3098.096</v>
      </c>
    </row>
    <row r="298" spans="1:2" x14ac:dyDescent="0.25">
      <c r="A298" s="256" t="s">
        <v>243</v>
      </c>
    </row>
    <row r="301" spans="1:2" x14ac:dyDescent="0.25">
      <c r="A301" s="256" t="s">
        <v>61</v>
      </c>
      <c r="B301" t="s">
        <v>144</v>
      </c>
    </row>
    <row r="302" spans="1:2" x14ac:dyDescent="0.25">
      <c r="B302" t="s">
        <v>71</v>
      </c>
    </row>
    <row r="304" spans="1:2" x14ac:dyDescent="0.25">
      <c r="B304" t="s">
        <v>264</v>
      </c>
    </row>
    <row r="305" spans="1:4" x14ac:dyDescent="0.25">
      <c r="A305" s="256" t="s">
        <v>80</v>
      </c>
      <c r="B305">
        <v>360.63</v>
      </c>
    </row>
    <row r="306" spans="1:4" x14ac:dyDescent="0.25">
      <c r="A306" s="256" t="s">
        <v>187</v>
      </c>
      <c r="B306">
        <v>93.763000000000005</v>
      </c>
    </row>
    <row r="307" spans="1:4" x14ac:dyDescent="0.25">
      <c r="A307" s="256" t="s">
        <v>82</v>
      </c>
      <c r="B307">
        <v>63.17</v>
      </c>
    </row>
    <row r="308" spans="1:4" x14ac:dyDescent="0.25">
      <c r="A308" s="256" t="s">
        <v>188</v>
      </c>
      <c r="B308">
        <v>239.92</v>
      </c>
      <c r="C308">
        <v>100</v>
      </c>
      <c r="D308">
        <f>B308-C308</f>
        <v>139.91999999999999</v>
      </c>
    </row>
    <row r="309" spans="1:4" x14ac:dyDescent="0.25">
      <c r="A309" s="256" t="s">
        <v>189</v>
      </c>
      <c r="B309">
        <v>8.3350000000000009</v>
      </c>
    </row>
    <row r="310" spans="1:4" x14ac:dyDescent="0.25">
      <c r="A310" s="256" t="s">
        <v>190</v>
      </c>
      <c r="B310">
        <v>7.4080000000000004</v>
      </c>
    </row>
    <row r="311" spans="1:4" x14ac:dyDescent="0.25">
      <c r="A311" s="256" t="s">
        <v>191</v>
      </c>
      <c r="B311">
        <v>14.03</v>
      </c>
    </row>
    <row r="312" spans="1:4" x14ac:dyDescent="0.25">
      <c r="A312" s="256" t="s">
        <v>192</v>
      </c>
      <c r="B312">
        <v>25.93</v>
      </c>
    </row>
    <row r="313" spans="1:4" x14ac:dyDescent="0.25">
      <c r="A313" s="256" t="s">
        <v>88</v>
      </c>
      <c r="B313">
        <v>0</v>
      </c>
    </row>
    <row r="314" spans="1:4" x14ac:dyDescent="0.25">
      <c r="A314" s="256" t="s">
        <v>193</v>
      </c>
      <c r="B314">
        <v>24.1</v>
      </c>
    </row>
    <row r="315" spans="1:4" x14ac:dyDescent="0.25">
      <c r="A315" s="256" t="s">
        <v>204</v>
      </c>
    </row>
    <row r="316" spans="1:4" x14ac:dyDescent="0.25">
      <c r="A316" s="256" t="s">
        <v>90</v>
      </c>
    </row>
    <row r="318" spans="1:4" x14ac:dyDescent="0.25">
      <c r="A318" s="256" t="s">
        <v>194</v>
      </c>
      <c r="B318">
        <v>22.687000000000001</v>
      </c>
    </row>
    <row r="319" spans="1:4" x14ac:dyDescent="0.25">
      <c r="A319" s="256" t="s">
        <v>92</v>
      </c>
      <c r="B319">
        <v>79.024000000000001</v>
      </c>
    </row>
    <row r="320" spans="1:4" x14ac:dyDescent="0.25">
      <c r="A320" s="256" t="s">
        <v>242</v>
      </c>
      <c r="B320">
        <v>4.8000000000000001E-2</v>
      </c>
    </row>
    <row r="321" spans="1:2" x14ac:dyDescent="0.25">
      <c r="A321" s="256" t="s">
        <v>195</v>
      </c>
      <c r="B321">
        <v>1.347</v>
      </c>
    </row>
    <row r="322" spans="1:2" x14ac:dyDescent="0.25">
      <c r="A322" s="256" t="s">
        <v>94</v>
      </c>
      <c r="B322">
        <v>10.916</v>
      </c>
    </row>
    <row r="323" spans="1:2" x14ac:dyDescent="0.25">
      <c r="A323" s="256" t="s">
        <v>95</v>
      </c>
      <c r="B323">
        <v>8.2420000000000009</v>
      </c>
    </row>
    <row r="324" spans="1:2" x14ac:dyDescent="0.25">
      <c r="A324" s="256" t="s">
        <v>196</v>
      </c>
      <c r="B324">
        <v>32.656999999999996</v>
      </c>
    </row>
    <row r="325" spans="1:2" x14ac:dyDescent="0.25">
      <c r="A325" s="256" t="s">
        <v>197</v>
      </c>
      <c r="B325">
        <v>13.516999999999999</v>
      </c>
    </row>
    <row r="326" spans="1:2" x14ac:dyDescent="0.25">
      <c r="A326" s="256" t="s">
        <v>198</v>
      </c>
      <c r="B326">
        <v>8.2840000000000007</v>
      </c>
    </row>
    <row r="327" spans="1:2" x14ac:dyDescent="0.25">
      <c r="A327" s="256" t="s">
        <v>199</v>
      </c>
      <c r="B327">
        <v>4.7130000000000001</v>
      </c>
    </row>
    <row r="328" spans="1:2" x14ac:dyDescent="0.25">
      <c r="A328" s="256" t="s">
        <v>200</v>
      </c>
      <c r="B328">
        <v>0</v>
      </c>
    </row>
    <row r="329" spans="1:2" x14ac:dyDescent="0.25">
      <c r="A329" s="256" t="s">
        <v>101</v>
      </c>
      <c r="B329">
        <v>2.1960000000000002</v>
      </c>
    </row>
    <row r="330" spans="1:2" x14ac:dyDescent="0.25">
      <c r="A330" s="256" t="s">
        <v>201</v>
      </c>
      <c r="B330">
        <v>2.282</v>
      </c>
    </row>
    <row r="331" spans="1:2" x14ac:dyDescent="0.25">
      <c r="A331" s="256" t="s">
        <v>103</v>
      </c>
    </row>
    <row r="332" spans="1:2" x14ac:dyDescent="0.25">
      <c r="A332" s="256" t="s">
        <v>104</v>
      </c>
    </row>
    <row r="334" spans="1:2" x14ac:dyDescent="0.25">
      <c r="A334" s="256" t="s">
        <v>175</v>
      </c>
      <c r="B334">
        <v>0.84599999999999997</v>
      </c>
    </row>
    <row r="335" spans="1:2" x14ac:dyDescent="0.25">
      <c r="A335" s="256" t="s">
        <v>176</v>
      </c>
      <c r="B335">
        <v>1.0999999999999999E-2</v>
      </c>
    </row>
    <row r="336" spans="1:2" x14ac:dyDescent="0.25">
      <c r="A336" s="256" t="s">
        <v>177</v>
      </c>
      <c r="B336">
        <v>0.9</v>
      </c>
    </row>
    <row r="337" spans="1:2" x14ac:dyDescent="0.25">
      <c r="A337" s="256" t="s">
        <v>178</v>
      </c>
      <c r="B337">
        <v>0</v>
      </c>
    </row>
    <row r="338" spans="1:2" x14ac:dyDescent="0.25">
      <c r="A338" s="256" t="s">
        <v>174</v>
      </c>
      <c r="B338">
        <v>0.08</v>
      </c>
    </row>
    <row r="339" spans="1:2" x14ac:dyDescent="0.25">
      <c r="A339" s="256" t="s">
        <v>179</v>
      </c>
      <c r="B339">
        <v>0</v>
      </c>
    </row>
    <row r="340" spans="1:2" x14ac:dyDescent="0.25">
      <c r="A340" s="256" t="s">
        <v>180</v>
      </c>
      <c r="B340">
        <v>0</v>
      </c>
    </row>
    <row r="341" spans="1:2" x14ac:dyDescent="0.25">
      <c r="A341" s="256" t="s">
        <v>181</v>
      </c>
      <c r="B341">
        <v>4.657</v>
      </c>
    </row>
    <row r="342" spans="1:2" x14ac:dyDescent="0.25">
      <c r="A342" s="256" t="s">
        <v>182</v>
      </c>
      <c r="B342">
        <v>7.0000000000000001E-3</v>
      </c>
    </row>
    <row r="343" spans="1:2" x14ac:dyDescent="0.25">
      <c r="A343" s="256" t="s">
        <v>183</v>
      </c>
      <c r="B343">
        <v>3</v>
      </c>
    </row>
    <row r="344" spans="1:2" x14ac:dyDescent="0.25">
      <c r="A344" s="256" t="s">
        <v>184</v>
      </c>
      <c r="B344">
        <v>0</v>
      </c>
    </row>
    <row r="346" spans="1:2" x14ac:dyDescent="0.25">
      <c r="B346">
        <v>1032.7</v>
      </c>
    </row>
    <row r="347" spans="1:2" x14ac:dyDescent="0.25">
      <c r="A347" s="256" t="s">
        <v>243</v>
      </c>
    </row>
    <row r="355" spans="1:4" x14ac:dyDescent="0.25">
      <c r="A355" s="256" t="s">
        <v>61</v>
      </c>
      <c r="B355" t="s">
        <v>144</v>
      </c>
    </row>
    <row r="356" spans="1:4" x14ac:dyDescent="0.25">
      <c r="B356" t="s">
        <v>71</v>
      </c>
    </row>
    <row r="358" spans="1:4" x14ac:dyDescent="0.25">
      <c r="B358" t="s">
        <v>260</v>
      </c>
      <c r="C358" t="s">
        <v>240</v>
      </c>
      <c r="D358" t="s">
        <v>241</v>
      </c>
    </row>
    <row r="359" spans="1:4" x14ac:dyDescent="0.25">
      <c r="A359" s="256" t="s">
        <v>80</v>
      </c>
      <c r="B359">
        <v>406.05</v>
      </c>
    </row>
    <row r="360" spans="1:4" x14ac:dyDescent="0.25">
      <c r="A360" s="256" t="s">
        <v>187</v>
      </c>
      <c r="B360">
        <v>64.78</v>
      </c>
    </row>
    <row r="361" spans="1:4" x14ac:dyDescent="0.25">
      <c r="A361" s="256" t="s">
        <v>82</v>
      </c>
      <c r="B361">
        <v>58.774999999999999</v>
      </c>
    </row>
    <row r="362" spans="1:4" x14ac:dyDescent="0.25">
      <c r="A362" s="256" t="s">
        <v>188</v>
      </c>
      <c r="B362">
        <v>79.8</v>
      </c>
    </row>
    <row r="363" spans="1:4" x14ac:dyDescent="0.25">
      <c r="A363" s="256" t="s">
        <v>189</v>
      </c>
      <c r="B363">
        <v>1.167</v>
      </c>
    </row>
    <row r="364" spans="1:4" x14ac:dyDescent="0.25">
      <c r="A364" s="256" t="s">
        <v>190</v>
      </c>
      <c r="B364">
        <v>13.945</v>
      </c>
    </row>
    <row r="365" spans="1:4" x14ac:dyDescent="0.25">
      <c r="A365" s="256" t="s">
        <v>191</v>
      </c>
      <c r="B365">
        <v>41.6</v>
      </c>
    </row>
    <row r="366" spans="1:4" x14ac:dyDescent="0.25">
      <c r="A366" s="256" t="s">
        <v>192</v>
      </c>
      <c r="B366">
        <v>12.225</v>
      </c>
    </row>
    <row r="367" spans="1:4" x14ac:dyDescent="0.25">
      <c r="A367" s="256" t="s">
        <v>88</v>
      </c>
    </row>
    <row r="368" spans="1:4" x14ac:dyDescent="0.25">
      <c r="A368" s="256" t="s">
        <v>193</v>
      </c>
      <c r="B368">
        <v>40.450000000000003</v>
      </c>
    </row>
    <row r="369" spans="1:2" x14ac:dyDescent="0.25">
      <c r="A369" s="256" t="s">
        <v>204</v>
      </c>
    </row>
    <row r="370" spans="1:2" x14ac:dyDescent="0.25">
      <c r="A370" s="256" t="s">
        <v>90</v>
      </c>
    </row>
    <row r="372" spans="1:2" x14ac:dyDescent="0.25">
      <c r="A372" s="256" t="s">
        <v>194</v>
      </c>
      <c r="B372">
        <v>42.244</v>
      </c>
    </row>
    <row r="373" spans="1:2" x14ac:dyDescent="0.25">
      <c r="A373" s="256" t="s">
        <v>92</v>
      </c>
      <c r="B373">
        <v>41.122999999999998</v>
      </c>
    </row>
    <row r="374" spans="1:2" x14ac:dyDescent="0.25">
      <c r="A374" s="256" t="s">
        <v>242</v>
      </c>
      <c r="B374">
        <v>0.05</v>
      </c>
    </row>
    <row r="375" spans="1:2" x14ac:dyDescent="0.25">
      <c r="A375" s="256" t="s">
        <v>195</v>
      </c>
      <c r="B375">
        <v>11.827999999999999</v>
      </c>
    </row>
    <row r="376" spans="1:2" x14ac:dyDescent="0.25">
      <c r="A376" s="256" t="s">
        <v>94</v>
      </c>
      <c r="B376">
        <v>34.353000000000002</v>
      </c>
    </row>
    <row r="377" spans="1:2" x14ac:dyDescent="0.25">
      <c r="A377" s="256" t="s">
        <v>95</v>
      </c>
      <c r="B377">
        <v>18.805</v>
      </c>
    </row>
    <row r="378" spans="1:2" x14ac:dyDescent="0.25">
      <c r="A378" s="256" t="s">
        <v>196</v>
      </c>
      <c r="B378">
        <v>41.444000000000003</v>
      </c>
    </row>
    <row r="379" spans="1:2" x14ac:dyDescent="0.25">
      <c r="A379" s="256" t="s">
        <v>197</v>
      </c>
      <c r="B379">
        <v>6.1740000000000004</v>
      </c>
    </row>
    <row r="380" spans="1:2" x14ac:dyDescent="0.25">
      <c r="A380" s="256" t="s">
        <v>198</v>
      </c>
      <c r="B380">
        <v>0.60499999999999998</v>
      </c>
    </row>
    <row r="381" spans="1:2" x14ac:dyDescent="0.25">
      <c r="A381" s="256" t="s">
        <v>199</v>
      </c>
      <c r="B381">
        <v>6.6000000000000003E-2</v>
      </c>
    </row>
    <row r="382" spans="1:2" x14ac:dyDescent="0.25">
      <c r="A382" s="256" t="s">
        <v>200</v>
      </c>
      <c r="B382">
        <v>2.6419999999999999</v>
      </c>
    </row>
    <row r="383" spans="1:2" x14ac:dyDescent="0.25">
      <c r="A383" s="256" t="s">
        <v>101</v>
      </c>
      <c r="B383">
        <v>1.228</v>
      </c>
    </row>
    <row r="384" spans="1:2" x14ac:dyDescent="0.25">
      <c r="A384" s="256" t="s">
        <v>201</v>
      </c>
    </row>
    <row r="385" spans="1:2" x14ac:dyDescent="0.25">
      <c r="A385" s="256" t="s">
        <v>103</v>
      </c>
    </row>
    <row r="386" spans="1:2" x14ac:dyDescent="0.25">
      <c r="A386" s="256" t="s">
        <v>104</v>
      </c>
      <c r="B386">
        <f>SUM(B359:B382)</f>
        <v>918.12600000000009</v>
      </c>
    </row>
    <row r="388" spans="1:2" x14ac:dyDescent="0.25">
      <c r="A388" s="256" t="s">
        <v>175</v>
      </c>
      <c r="B388">
        <v>9.35</v>
      </c>
    </row>
    <row r="389" spans="1:2" x14ac:dyDescent="0.25">
      <c r="A389" s="256" t="s">
        <v>176</v>
      </c>
      <c r="B389">
        <v>0</v>
      </c>
    </row>
    <row r="390" spans="1:2" x14ac:dyDescent="0.25">
      <c r="A390" s="256" t="s">
        <v>177</v>
      </c>
      <c r="B390">
        <v>0.17499999999999999</v>
      </c>
    </row>
    <row r="391" spans="1:2" x14ac:dyDescent="0.25">
      <c r="A391" s="256" t="s">
        <v>178</v>
      </c>
      <c r="B391">
        <v>7.4999999999999997E-2</v>
      </c>
    </row>
    <row r="392" spans="1:2" x14ac:dyDescent="0.25">
      <c r="A392" s="256" t="s">
        <v>174</v>
      </c>
      <c r="B392">
        <v>0.19800000000000001</v>
      </c>
    </row>
    <row r="393" spans="1:2" x14ac:dyDescent="0.25">
      <c r="A393" s="256" t="s">
        <v>179</v>
      </c>
    </row>
    <row r="394" spans="1:2" x14ac:dyDescent="0.25">
      <c r="A394" s="256" t="s">
        <v>180</v>
      </c>
    </row>
    <row r="395" spans="1:2" x14ac:dyDescent="0.25">
      <c r="A395" s="256" t="s">
        <v>181</v>
      </c>
      <c r="B395">
        <v>2.6619999999999999</v>
      </c>
    </row>
    <row r="396" spans="1:2" x14ac:dyDescent="0.25">
      <c r="A396" s="256" t="s">
        <v>182</v>
      </c>
      <c r="B396">
        <v>2.125</v>
      </c>
    </row>
    <row r="397" spans="1:2" x14ac:dyDescent="0.25">
      <c r="A397" s="256" t="s">
        <v>183</v>
      </c>
      <c r="B397">
        <v>0.32500000000000001</v>
      </c>
    </row>
    <row r="398" spans="1:2" x14ac:dyDescent="0.25">
      <c r="A398" s="256" t="s">
        <v>184</v>
      </c>
    </row>
    <row r="401" spans="1:4" x14ac:dyDescent="0.25">
      <c r="A401" s="256" t="s">
        <v>243</v>
      </c>
    </row>
    <row r="402" spans="1:4" ht="11.25" customHeight="1" x14ac:dyDescent="0.25"/>
    <row r="404" spans="1:4" x14ac:dyDescent="0.25">
      <c r="A404" s="256" t="s">
        <v>61</v>
      </c>
      <c r="B404" t="s">
        <v>144</v>
      </c>
    </row>
    <row r="405" spans="1:4" x14ac:dyDescent="0.25">
      <c r="B405" t="s">
        <v>71</v>
      </c>
    </row>
    <row r="406" spans="1:4" x14ac:dyDescent="0.25">
      <c r="B406" t="s">
        <v>261</v>
      </c>
      <c r="C406" t="s">
        <v>240</v>
      </c>
      <c r="D406" t="s">
        <v>241</v>
      </c>
    </row>
    <row r="407" spans="1:4" x14ac:dyDescent="0.25">
      <c r="A407" s="256" t="s">
        <v>80</v>
      </c>
      <c r="B407">
        <f>VLOOKUP(A407,'[2]Special condition stocks'!$A:$Z,26,FALSE)</f>
        <v>192.99</v>
      </c>
    </row>
    <row r="408" spans="1:4" x14ac:dyDescent="0.25">
      <c r="A408" s="256" t="s">
        <v>187</v>
      </c>
      <c r="B408">
        <f>VLOOKUP(A408,'[2]Special condition stocks'!$A:$Z,26,FALSE)</f>
        <v>45.238</v>
      </c>
    </row>
    <row r="409" spans="1:4" x14ac:dyDescent="0.25">
      <c r="A409" s="256" t="s">
        <v>82</v>
      </c>
      <c r="B409">
        <f>VLOOKUP(A409,'[2]Special condition stocks'!$A:$Z,26,FALSE)</f>
        <v>48.06</v>
      </c>
      <c r="C409">
        <f>22.5+15</f>
        <v>37.5</v>
      </c>
      <c r="D409">
        <f>B409-C409</f>
        <v>10.560000000000002</v>
      </c>
    </row>
    <row r="410" spans="1:4" x14ac:dyDescent="0.25">
      <c r="A410" s="256" t="s">
        <v>188</v>
      </c>
      <c r="B410">
        <f>VLOOKUP(A410,'[2]Special condition stocks'!$A:$Z,26,FALSE)</f>
        <v>90.75</v>
      </c>
      <c r="C410">
        <v>70</v>
      </c>
      <c r="D410">
        <f>B410-C410</f>
        <v>20.75</v>
      </c>
    </row>
    <row r="411" spans="1:4" x14ac:dyDescent="0.25">
      <c r="A411" s="256" t="s">
        <v>189</v>
      </c>
      <c r="B411">
        <f>VLOOKUP(A411,'[2]Special condition stocks'!$A:$Z,26,FALSE)</f>
        <v>0.6</v>
      </c>
    </row>
    <row r="412" spans="1:4" x14ac:dyDescent="0.25">
      <c r="A412" s="256" t="s">
        <v>190</v>
      </c>
      <c r="B412">
        <f>VLOOKUP(A412,'[2]Special condition stocks'!$A:$Z,26,FALSE)</f>
        <v>2.7730000000000001</v>
      </c>
    </row>
    <row r="413" spans="1:4" x14ac:dyDescent="0.25">
      <c r="A413" s="256" t="s">
        <v>191</v>
      </c>
      <c r="B413">
        <f>VLOOKUP(A413,'[2]Special condition stocks'!$A:$Z,26,FALSE)</f>
        <v>31.59</v>
      </c>
      <c r="C413">
        <v>3.7</v>
      </c>
      <c r="D413">
        <f>B413-C413</f>
        <v>27.89</v>
      </c>
    </row>
    <row r="414" spans="1:4" x14ac:dyDescent="0.25">
      <c r="A414" s="256" t="s">
        <v>192</v>
      </c>
      <c r="B414">
        <f>VLOOKUP(A414,'[2]Special condition stocks'!$A:$Z,26,FALSE)</f>
        <v>5.61</v>
      </c>
      <c r="C414">
        <v>5.6</v>
      </c>
      <c r="D414">
        <f>B414-C414</f>
        <v>1.0000000000000675E-2</v>
      </c>
    </row>
    <row r="415" spans="1:4" x14ac:dyDescent="0.25">
      <c r="A415" s="256" t="s">
        <v>88</v>
      </c>
      <c r="B415">
        <f>VLOOKUP(A415,'[2]Special condition stocks'!$A:$Z,26,FALSE)</f>
        <v>0</v>
      </c>
    </row>
    <row r="416" spans="1:4" x14ac:dyDescent="0.25">
      <c r="A416" s="256" t="s">
        <v>193</v>
      </c>
      <c r="B416">
        <f>VLOOKUP(A416,'[2]Special condition stocks'!$A:$Z,26,FALSE)</f>
        <v>22.92</v>
      </c>
    </row>
    <row r="417" spans="1:2" x14ac:dyDescent="0.25">
      <c r="A417" s="256" t="s">
        <v>204</v>
      </c>
    </row>
    <row r="418" spans="1:2" x14ac:dyDescent="0.25">
      <c r="A418" s="256" t="s">
        <v>90</v>
      </c>
    </row>
    <row r="420" spans="1:2" x14ac:dyDescent="0.25">
      <c r="A420" s="256" t="s">
        <v>194</v>
      </c>
      <c r="B420">
        <f>VLOOKUP(A420,'[2]Special condition stocks'!$A:$Z,26,FALSE)</f>
        <v>20.565999999999999</v>
      </c>
    </row>
    <row r="421" spans="1:2" x14ac:dyDescent="0.25">
      <c r="A421" s="256" t="s">
        <v>92</v>
      </c>
      <c r="B421">
        <f>VLOOKUP(A421,'[2]Special condition stocks'!$A:$Z,26,FALSE)</f>
        <v>32.847999999999999</v>
      </c>
    </row>
    <row r="422" spans="1:2" x14ac:dyDescent="0.25">
      <c r="A422" s="256" t="s">
        <v>242</v>
      </c>
      <c r="B422">
        <f>VLOOKUP(A422,'[2]Special condition stocks'!$A:$Z,26,FALSE)</f>
        <v>0</v>
      </c>
    </row>
    <row r="423" spans="1:2" x14ac:dyDescent="0.25">
      <c r="A423" s="256" t="s">
        <v>195</v>
      </c>
      <c r="B423">
        <f>VLOOKUP(A423,'[2]Special condition stocks'!$A:$Z,26,FALSE)</f>
        <v>117.629</v>
      </c>
    </row>
    <row r="424" spans="1:2" x14ac:dyDescent="0.25">
      <c r="A424" s="256" t="s">
        <v>94</v>
      </c>
      <c r="B424">
        <f>VLOOKUP(A424,'[2]Special condition stocks'!$A:$Z,26,FALSE)</f>
        <v>16.478999999999999</v>
      </c>
    </row>
    <row r="425" spans="1:2" x14ac:dyDescent="0.25">
      <c r="A425" s="256" t="s">
        <v>95</v>
      </c>
      <c r="B425">
        <f>VLOOKUP(A425,'[2]Special condition stocks'!$A:$Z,26,FALSE)</f>
        <v>5.1310000000000002</v>
      </c>
    </row>
    <row r="426" spans="1:2" x14ac:dyDescent="0.25">
      <c r="A426" s="256" t="s">
        <v>196</v>
      </c>
      <c r="B426">
        <f>VLOOKUP(A426,'[2]Special condition stocks'!$A:$Z,26,FALSE)</f>
        <v>35.393999999999998</v>
      </c>
    </row>
    <row r="427" spans="1:2" x14ac:dyDescent="0.25">
      <c r="A427" s="256" t="s">
        <v>197</v>
      </c>
      <c r="B427">
        <f>VLOOKUP(A427,'[2]Special condition stocks'!$A:$Z,26,FALSE)</f>
        <v>2.879</v>
      </c>
    </row>
    <row r="428" spans="1:2" x14ac:dyDescent="0.25">
      <c r="A428" s="256" t="s">
        <v>198</v>
      </c>
      <c r="B428">
        <f>VLOOKUP(A428,'[2]Special condition stocks'!$A:$Z,26,FALSE)</f>
        <v>0.56799999999999995</v>
      </c>
    </row>
    <row r="429" spans="1:2" x14ac:dyDescent="0.25">
      <c r="A429" s="256" t="s">
        <v>199</v>
      </c>
      <c r="B429">
        <f>VLOOKUP(A429,'[2]Special condition stocks'!$A:$Z,26,FALSE)</f>
        <v>0.26300000000000001</v>
      </c>
    </row>
    <row r="430" spans="1:2" x14ac:dyDescent="0.25">
      <c r="A430" s="256" t="s">
        <v>200</v>
      </c>
      <c r="B430">
        <f>VLOOKUP(A430,'[2]Special condition stocks'!$A:$Z,26,FALSE)</f>
        <v>7.1369999999999996</v>
      </c>
    </row>
    <row r="431" spans="1:2" x14ac:dyDescent="0.25">
      <c r="A431" s="256" t="s">
        <v>101</v>
      </c>
      <c r="B431">
        <f>VLOOKUP(A431,'[2]Special condition stocks'!$A:$Z,26,FALSE)</f>
        <v>0.59699999999999998</v>
      </c>
    </row>
    <row r="432" spans="1:2" x14ac:dyDescent="0.25">
      <c r="A432" s="256" t="s">
        <v>201</v>
      </c>
      <c r="B432">
        <f>VLOOKUP(A432,'[2]Special condition stocks'!$A:$Z,26,FALSE)</f>
        <v>0.26300000000000001</v>
      </c>
    </row>
    <row r="433" spans="1:2" x14ac:dyDescent="0.25">
      <c r="A433" s="256" t="s">
        <v>103</v>
      </c>
    </row>
    <row r="434" spans="1:2" x14ac:dyDescent="0.25">
      <c r="A434" s="256" t="s">
        <v>104</v>
      </c>
    </row>
    <row r="436" spans="1:2" x14ac:dyDescent="0.25">
      <c r="A436" s="256" t="s">
        <v>175</v>
      </c>
      <c r="B436">
        <f>VLOOKUP(A436,'[2]Special condition stocks'!$A:$Z,26,FALSE)</f>
        <v>7.5460000000000003</v>
      </c>
    </row>
    <row r="437" spans="1:2" x14ac:dyDescent="0.25">
      <c r="A437" s="256" t="s">
        <v>176</v>
      </c>
      <c r="B437">
        <f>VLOOKUP(A437,'[2]Special condition stocks'!$A:$Z,26,FALSE)</f>
        <v>0</v>
      </c>
    </row>
    <row r="438" spans="1:2" x14ac:dyDescent="0.25">
      <c r="A438" s="256" t="s">
        <v>177</v>
      </c>
      <c r="B438">
        <f>VLOOKUP(A438,'[2]Special condition stocks'!$A:$Z,26,FALSE)</f>
        <v>0.03</v>
      </c>
    </row>
    <row r="439" spans="1:2" x14ac:dyDescent="0.25">
      <c r="A439" s="256" t="s">
        <v>178</v>
      </c>
      <c r="B439">
        <f>VLOOKUP(A439,'[2]Special condition stocks'!$A:$Z,26,FALSE)</f>
        <v>0</v>
      </c>
    </row>
    <row r="440" spans="1:2" x14ac:dyDescent="0.25">
      <c r="A440" s="256" t="s">
        <v>174</v>
      </c>
      <c r="B440">
        <f>VLOOKUP(A440,'[2]Special condition stocks'!$A:$Z,26,FALSE)</f>
        <v>0</v>
      </c>
    </row>
    <row r="441" spans="1:2" x14ac:dyDescent="0.25">
      <c r="A441" s="256" t="s">
        <v>179</v>
      </c>
      <c r="B441">
        <f>VLOOKUP(A441,'[2]Special condition stocks'!$A:$Z,26,FALSE)</f>
        <v>0</v>
      </c>
    </row>
    <row r="442" spans="1:2" x14ac:dyDescent="0.25">
      <c r="A442" s="256" t="s">
        <v>180</v>
      </c>
      <c r="B442">
        <f>VLOOKUP(A442,'[2]Special condition stocks'!$A:$Z,26,FALSE)</f>
        <v>0</v>
      </c>
    </row>
    <row r="443" spans="1:2" x14ac:dyDescent="0.25">
      <c r="A443" s="256" t="s">
        <v>181</v>
      </c>
      <c r="B443">
        <f>VLOOKUP(A443,'[2]Special condition stocks'!$A:$Z,26,FALSE)</f>
        <v>9.1129999999999995</v>
      </c>
    </row>
    <row r="444" spans="1:2" x14ac:dyDescent="0.25">
      <c r="A444" s="256" t="s">
        <v>182</v>
      </c>
      <c r="B444">
        <f>VLOOKUP(A444,'[2]Special condition stocks'!$A:$Z,26,FALSE)</f>
        <v>0.34499999999999997</v>
      </c>
    </row>
    <row r="445" spans="1:2" x14ac:dyDescent="0.25">
      <c r="A445" s="256" t="s">
        <v>183</v>
      </c>
      <c r="B445">
        <f>VLOOKUP(A445,'[2]Special condition stocks'!$A:$Z,26,FALSE)</f>
        <v>0.39</v>
      </c>
    </row>
    <row r="446" spans="1:2" x14ac:dyDescent="0.25">
      <c r="A446" s="256" t="s">
        <v>184</v>
      </c>
      <c r="B446">
        <f>VLOOKUP(A446,'[2]Special condition stocks'!$A:$Z,26,FALSE)</f>
        <v>0.39</v>
      </c>
    </row>
    <row r="449" spans="1:4" x14ac:dyDescent="0.25">
      <c r="A449" s="256" t="s">
        <v>243</v>
      </c>
    </row>
    <row r="451" spans="1:4" x14ac:dyDescent="0.25">
      <c r="A451" s="256" t="s">
        <v>61</v>
      </c>
      <c r="B451" t="s">
        <v>144</v>
      </c>
    </row>
    <row r="452" spans="1:4" x14ac:dyDescent="0.25">
      <c r="B452" t="s">
        <v>71</v>
      </c>
    </row>
    <row r="454" spans="1:4" x14ac:dyDescent="0.25">
      <c r="B454" t="s">
        <v>244</v>
      </c>
      <c r="C454" t="s">
        <v>240</v>
      </c>
      <c r="D454" t="s">
        <v>241</v>
      </c>
    </row>
    <row r="455" spans="1:4" x14ac:dyDescent="0.25">
      <c r="A455" s="256" t="s">
        <v>80</v>
      </c>
      <c r="B455">
        <f>VLOOKUP(A455,'[2]Special condition stocks'!$A:$B,2,FALSE)</f>
        <v>227.92</v>
      </c>
    </row>
    <row r="456" spans="1:4" x14ac:dyDescent="0.25">
      <c r="A456" s="256" t="s">
        <v>187</v>
      </c>
      <c r="B456">
        <f>VLOOKUP(A456,'[2]Special condition stocks'!$A:$B,2,FALSE)</f>
        <v>54.923000000000002</v>
      </c>
    </row>
    <row r="457" spans="1:4" x14ac:dyDescent="0.25">
      <c r="A457" s="256" t="s">
        <v>82</v>
      </c>
      <c r="B457">
        <f>VLOOKUP(A457,'[2]Special condition stocks'!$A:$B,2,FALSE)</f>
        <v>13.06</v>
      </c>
    </row>
    <row r="458" spans="1:4" x14ac:dyDescent="0.25">
      <c r="A458" s="256" t="s">
        <v>188</v>
      </c>
      <c r="B458">
        <f>VLOOKUP(A458,'[2]Special condition stocks'!$A:$B,2,FALSE)</f>
        <v>39.5</v>
      </c>
    </row>
    <row r="459" spans="1:4" x14ac:dyDescent="0.25">
      <c r="A459" s="256" t="s">
        <v>189</v>
      </c>
      <c r="B459">
        <f>VLOOKUP(A459,'[2]Special condition stocks'!$A:$B,2,FALSE)</f>
        <v>0.73499999999999999</v>
      </c>
    </row>
    <row r="460" spans="1:4" x14ac:dyDescent="0.25">
      <c r="A460" s="256" t="s">
        <v>190</v>
      </c>
      <c r="B460">
        <f>VLOOKUP(A460,'[2]Special condition stocks'!$A:$B,2,FALSE)</f>
        <v>6.6689999999999996</v>
      </c>
    </row>
    <row r="461" spans="1:4" x14ac:dyDescent="0.25">
      <c r="A461" s="256" t="s">
        <v>191</v>
      </c>
      <c r="B461">
        <f>VLOOKUP(A461,'[2]Special condition stocks'!$A:$B,2,FALSE)</f>
        <v>13.44</v>
      </c>
    </row>
    <row r="462" spans="1:4" x14ac:dyDescent="0.25">
      <c r="A462" s="256" t="s">
        <v>192</v>
      </c>
      <c r="B462">
        <f>VLOOKUP(A462,'[2]Special condition stocks'!$A:$B,2,FALSE)</f>
        <v>10.82</v>
      </c>
    </row>
    <row r="463" spans="1:4" x14ac:dyDescent="0.25">
      <c r="A463" s="256" t="s">
        <v>88</v>
      </c>
      <c r="B463">
        <f>VLOOKUP(A463,'[2]Special condition stocks'!$A:$B,2,FALSE)</f>
        <v>0.14000000000000001</v>
      </c>
    </row>
    <row r="464" spans="1:4" x14ac:dyDescent="0.25">
      <c r="A464" s="256" t="s">
        <v>193</v>
      </c>
      <c r="B464">
        <f>VLOOKUP(A464,'[2]Special condition stocks'!$A:$B,2,FALSE)</f>
        <v>5</v>
      </c>
    </row>
    <row r="465" spans="1:2" x14ac:dyDescent="0.25">
      <c r="A465" s="256" t="s">
        <v>204</v>
      </c>
    </row>
    <row r="466" spans="1:2" x14ac:dyDescent="0.25">
      <c r="A466" s="256" t="s">
        <v>90</v>
      </c>
    </row>
    <row r="468" spans="1:2" x14ac:dyDescent="0.25">
      <c r="A468" s="256" t="s">
        <v>194</v>
      </c>
      <c r="B468">
        <f>VLOOKUP(A468,'[2]Special condition stocks'!$A:$B,2,FALSE)</f>
        <v>12.840999999999999</v>
      </c>
    </row>
    <row r="469" spans="1:2" x14ac:dyDescent="0.25">
      <c r="A469" s="256" t="s">
        <v>92</v>
      </c>
      <c r="B469">
        <f>VLOOKUP(A469,'[2]Special condition stocks'!$A:$B,2,FALSE)</f>
        <v>45.771999999999998</v>
      </c>
    </row>
    <row r="470" spans="1:2" x14ac:dyDescent="0.25">
      <c r="A470" s="256" t="s">
        <v>242</v>
      </c>
      <c r="B470">
        <f>VLOOKUP(A470,'[2]Special condition stocks'!$A:$B,2,FALSE)</f>
        <v>0</v>
      </c>
    </row>
    <row r="471" spans="1:2" x14ac:dyDescent="0.25">
      <c r="A471" s="256" t="s">
        <v>195</v>
      </c>
      <c r="B471">
        <f>VLOOKUP(A471,'[2]Special condition stocks'!$A:$B,2,FALSE)</f>
        <v>4.0490000000000004</v>
      </c>
    </row>
    <row r="472" spans="1:2" x14ac:dyDescent="0.25">
      <c r="A472" s="256" t="s">
        <v>94</v>
      </c>
      <c r="B472">
        <f>VLOOKUP(A472,'[2]Special condition stocks'!$A:$B,2,FALSE)</f>
        <v>10.025</v>
      </c>
    </row>
    <row r="473" spans="1:2" x14ac:dyDescent="0.25">
      <c r="A473" s="256" t="s">
        <v>95</v>
      </c>
      <c r="B473">
        <f>VLOOKUP(A473,'[2]Special condition stocks'!$A:$B,2,FALSE)</f>
        <v>9.23</v>
      </c>
    </row>
    <row r="474" spans="1:2" x14ac:dyDescent="0.25">
      <c r="A474" s="256" t="s">
        <v>196</v>
      </c>
      <c r="B474">
        <f>VLOOKUP(A474,'[2]Special condition stocks'!$A:$B,2,FALSE)</f>
        <v>17.693999999999999</v>
      </c>
    </row>
    <row r="475" spans="1:2" x14ac:dyDescent="0.25">
      <c r="A475" s="256" t="s">
        <v>197</v>
      </c>
      <c r="B475">
        <f>VLOOKUP(A475,'[2]Special condition stocks'!$A:$B,2,FALSE)</f>
        <v>4.3499999999999996</v>
      </c>
    </row>
    <row r="476" spans="1:2" x14ac:dyDescent="0.25">
      <c r="A476" s="256" t="s">
        <v>198</v>
      </c>
      <c r="B476">
        <f>VLOOKUP(A476,'[2]Special condition stocks'!$A:$B,2,FALSE)</f>
        <v>0.82699999999999996</v>
      </c>
    </row>
    <row r="477" spans="1:2" x14ac:dyDescent="0.25">
      <c r="A477" s="256" t="s">
        <v>199</v>
      </c>
      <c r="B477">
        <f>VLOOKUP(A477,'[2]Special condition stocks'!$A:$B,2,FALSE)</f>
        <v>0.10299999999999999</v>
      </c>
    </row>
    <row r="478" spans="1:2" x14ac:dyDescent="0.25">
      <c r="A478" s="256" t="s">
        <v>200</v>
      </c>
      <c r="B478">
        <f>VLOOKUP(A478,'[2]Special condition stocks'!$A:$B,2,FALSE)</f>
        <v>12.265000000000001</v>
      </c>
    </row>
    <row r="479" spans="1:2" x14ac:dyDescent="0.25">
      <c r="A479" s="256" t="s">
        <v>101</v>
      </c>
      <c r="B479">
        <f>VLOOKUP(A479,'[2]Special condition stocks'!$A:$B,2,FALSE)</f>
        <v>0.14699999999999999</v>
      </c>
    </row>
    <row r="480" spans="1:2" x14ac:dyDescent="0.25">
      <c r="A480" s="256" t="s">
        <v>201</v>
      </c>
      <c r="B480">
        <f>VLOOKUP(A480,'[2]Special condition stocks'!$A:$B,2,FALSE)</f>
        <v>8.7999999999999995E-2</v>
      </c>
    </row>
    <row r="481" spans="1:2" x14ac:dyDescent="0.25">
      <c r="A481" s="256" t="s">
        <v>103</v>
      </c>
    </row>
    <row r="482" spans="1:2" x14ac:dyDescent="0.25">
      <c r="A482" s="256" t="s">
        <v>104</v>
      </c>
    </row>
    <row r="484" spans="1:2" x14ac:dyDescent="0.25">
      <c r="A484" s="256" t="s">
        <v>175</v>
      </c>
      <c r="B484">
        <f>VLOOKUP(A484,'[2]Special condition stocks'!$A:$B,2,FALSE)</f>
        <v>1.958</v>
      </c>
    </row>
    <row r="485" spans="1:2" x14ac:dyDescent="0.25">
      <c r="A485" s="256" t="s">
        <v>176</v>
      </c>
      <c r="B485">
        <f>VLOOKUP(A485,'[2]Special condition stocks'!$A:$B,2,FALSE)</f>
        <v>0</v>
      </c>
    </row>
    <row r="486" spans="1:2" x14ac:dyDescent="0.25">
      <c r="A486" s="256" t="s">
        <v>177</v>
      </c>
      <c r="B486">
        <f>VLOOKUP(A486,'[2]Special condition stocks'!$A:$B,2,FALSE)</f>
        <v>1.6</v>
      </c>
    </row>
    <row r="487" spans="1:2" x14ac:dyDescent="0.25">
      <c r="A487" s="256" t="s">
        <v>178</v>
      </c>
      <c r="B487">
        <f>VLOOKUP(A487,'[2]Special condition stocks'!$A:$B,2,FALSE)</f>
        <v>0.04</v>
      </c>
    </row>
    <row r="488" spans="1:2" x14ac:dyDescent="0.25">
      <c r="A488" s="256" t="s">
        <v>174</v>
      </c>
      <c r="B488">
        <f>VLOOKUP(A488,'[2]Special condition stocks'!$A:$B,2,FALSE)</f>
        <v>0.26400000000000001</v>
      </c>
    </row>
    <row r="489" spans="1:2" x14ac:dyDescent="0.25">
      <c r="A489" s="256" t="s">
        <v>179</v>
      </c>
      <c r="B489">
        <f>VLOOKUP(A489,'[2]Special condition stocks'!$A:$B,2,FALSE)</f>
        <v>0</v>
      </c>
    </row>
    <row r="490" spans="1:2" x14ac:dyDescent="0.25">
      <c r="A490" s="256" t="s">
        <v>180</v>
      </c>
      <c r="B490">
        <f>VLOOKUP(A490,'[2]Special condition stocks'!$A:$B,2,FALSE)</f>
        <v>0</v>
      </c>
    </row>
    <row r="491" spans="1:2" x14ac:dyDescent="0.25">
      <c r="A491" s="256" t="s">
        <v>181</v>
      </c>
      <c r="B491">
        <f>VLOOKUP(A491,'[2]Special condition stocks'!$A:$B,2,FALSE)</f>
        <v>0.48199999999999998</v>
      </c>
    </row>
    <row r="492" spans="1:2" x14ac:dyDescent="0.25">
      <c r="A492" s="256" t="s">
        <v>182</v>
      </c>
      <c r="B492">
        <f>VLOOKUP(A492,'[2]Special condition stocks'!$A:$B,2,FALSE)</f>
        <v>6.7000000000000004E-2</v>
      </c>
    </row>
    <row r="493" spans="1:2" x14ac:dyDescent="0.25">
      <c r="A493" s="256" t="s">
        <v>183</v>
      </c>
      <c r="B493">
        <f>VLOOKUP(A493,'[2]Special condition stocks'!$A:$B,2,FALSE)</f>
        <v>3</v>
      </c>
    </row>
    <row r="494" spans="1:2" x14ac:dyDescent="0.25">
      <c r="A494" s="256" t="s">
        <v>184</v>
      </c>
      <c r="B494">
        <f>VLOOKUP(A494,'[2]Special condition stocks'!$A:$B,2,FALSE)</f>
        <v>0.6</v>
      </c>
    </row>
    <row r="497" spans="1:4" x14ac:dyDescent="0.25">
      <c r="A497" s="256" t="s">
        <v>243</v>
      </c>
    </row>
    <row r="500" spans="1:4" x14ac:dyDescent="0.25">
      <c r="A500" s="256" t="s">
        <v>61</v>
      </c>
      <c r="B500" t="s">
        <v>144</v>
      </c>
    </row>
    <row r="501" spans="1:4" x14ac:dyDescent="0.25">
      <c r="B501" t="s">
        <v>71</v>
      </c>
    </row>
    <row r="502" spans="1:4" x14ac:dyDescent="0.25">
      <c r="B502" t="s">
        <v>245</v>
      </c>
      <c r="C502" t="s">
        <v>240</v>
      </c>
      <c r="D502" t="s">
        <v>241</v>
      </c>
    </row>
    <row r="503" spans="1:4" x14ac:dyDescent="0.25">
      <c r="A503" s="256" t="s">
        <v>80</v>
      </c>
      <c r="B503">
        <f>VLOOKUP(A503,'[2]Special condition stocks'!$A:$Q,17,FALSE)</f>
        <v>240.625</v>
      </c>
    </row>
    <row r="504" spans="1:4" x14ac:dyDescent="0.25">
      <c r="A504" s="256" t="s">
        <v>187</v>
      </c>
      <c r="B504">
        <f>VLOOKUP(A504,'[2]Special condition stocks'!$A:$Q,17,FALSE)</f>
        <v>40.908999999999999</v>
      </c>
    </row>
    <row r="505" spans="1:4" x14ac:dyDescent="0.25">
      <c r="A505" s="256" t="s">
        <v>82</v>
      </c>
      <c r="B505">
        <f>VLOOKUP(A505,'[2]Special condition stocks'!$A:$Q,17,FALSE)</f>
        <v>16.875</v>
      </c>
      <c r="C505">
        <v>11.5</v>
      </c>
      <c r="D505">
        <f>B505-C505</f>
        <v>5.375</v>
      </c>
    </row>
    <row r="506" spans="1:4" x14ac:dyDescent="0.25">
      <c r="A506" s="256" t="s">
        <v>188</v>
      </c>
      <c r="B506">
        <f>VLOOKUP(A506,'[2]Special condition stocks'!$A:$Q,17,FALSE)</f>
        <v>29.05</v>
      </c>
      <c r="C506">
        <v>29</v>
      </c>
      <c r="D506">
        <f>B506-C506</f>
        <v>5.0000000000000711E-2</v>
      </c>
    </row>
    <row r="507" spans="1:4" x14ac:dyDescent="0.25">
      <c r="A507" s="256" t="s">
        <v>189</v>
      </c>
      <c r="B507">
        <f>VLOOKUP(A507,'[2]Special condition stocks'!$A:$Q,17,FALSE)</f>
        <v>0.7</v>
      </c>
    </row>
    <row r="508" spans="1:4" x14ac:dyDescent="0.25">
      <c r="A508" s="256" t="s">
        <v>190</v>
      </c>
      <c r="B508">
        <f>VLOOKUP(A508,'[2]Special condition stocks'!$A:$Q,17,FALSE)</f>
        <v>2.65</v>
      </c>
    </row>
    <row r="509" spans="1:4" x14ac:dyDescent="0.25">
      <c r="A509" s="256" t="s">
        <v>191</v>
      </c>
      <c r="B509">
        <f>VLOOKUP(A509,'[2]Special condition stocks'!$A:$Q,17,FALSE)</f>
        <v>13.775</v>
      </c>
    </row>
    <row r="510" spans="1:4" x14ac:dyDescent="0.25">
      <c r="A510" s="256" t="s">
        <v>192</v>
      </c>
      <c r="B510">
        <f>VLOOKUP(A510,'[2]Special condition stocks'!$A:$Q,17,FALSE)</f>
        <v>11.35</v>
      </c>
    </row>
    <row r="511" spans="1:4" x14ac:dyDescent="0.25">
      <c r="A511" s="256" t="s">
        <v>88</v>
      </c>
      <c r="B511">
        <f>VLOOKUP(A511,'[2]Special condition stocks'!$A:$Q,17,FALSE)</f>
        <v>0</v>
      </c>
    </row>
    <row r="512" spans="1:4" x14ac:dyDescent="0.25">
      <c r="A512" s="256" t="s">
        <v>193</v>
      </c>
      <c r="B512">
        <f>VLOOKUP(A512,'[2]Special condition stocks'!$A:$Q,17,FALSE)</f>
        <v>10.725</v>
      </c>
    </row>
    <row r="513" spans="1:2" x14ac:dyDescent="0.25">
      <c r="A513" s="256" t="s">
        <v>204</v>
      </c>
    </row>
    <row r="514" spans="1:2" x14ac:dyDescent="0.25">
      <c r="A514" s="256" t="s">
        <v>90</v>
      </c>
    </row>
    <row r="516" spans="1:2" x14ac:dyDescent="0.25">
      <c r="A516" s="256" t="s">
        <v>194</v>
      </c>
      <c r="B516">
        <f>VLOOKUP(A516,'[2]Special condition stocks'!$A:$Q,17,FALSE)</f>
        <v>8.4659999999999993</v>
      </c>
    </row>
    <row r="517" spans="1:2" x14ac:dyDescent="0.25">
      <c r="A517" s="256" t="s">
        <v>92</v>
      </c>
      <c r="B517">
        <f>VLOOKUP(A517,'[2]Special condition stocks'!$A:$Q,17,FALSE)</f>
        <v>60.253</v>
      </c>
    </row>
    <row r="518" spans="1:2" x14ac:dyDescent="0.25">
      <c r="A518" s="256" t="s">
        <v>242</v>
      </c>
      <c r="B518">
        <f>VLOOKUP(A518,'[2]Special condition stocks'!$A:$Q,17,FALSE)</f>
        <v>0</v>
      </c>
    </row>
    <row r="519" spans="1:2" x14ac:dyDescent="0.25">
      <c r="A519" s="256" t="s">
        <v>195</v>
      </c>
      <c r="B519">
        <f>VLOOKUP(A519,'[2]Special condition stocks'!$A:$Q,17,FALSE)</f>
        <v>3.843</v>
      </c>
    </row>
    <row r="520" spans="1:2" x14ac:dyDescent="0.25">
      <c r="A520" s="256" t="s">
        <v>94</v>
      </c>
      <c r="B520">
        <f>VLOOKUP(A520,'[2]Special condition stocks'!$A:$Q,17,FALSE)</f>
        <v>7.5510000000000002</v>
      </c>
    </row>
    <row r="521" spans="1:2" x14ac:dyDescent="0.25">
      <c r="A521" s="256" t="s">
        <v>95</v>
      </c>
      <c r="B521">
        <f>VLOOKUP(A521,'[2]Special condition stocks'!$A:$Q,17,FALSE)</f>
        <v>8.2520000000000007</v>
      </c>
    </row>
    <row r="522" spans="1:2" x14ac:dyDescent="0.25">
      <c r="A522" s="256" t="s">
        <v>196</v>
      </c>
      <c r="B522">
        <f>VLOOKUP(A522,'[2]Special condition stocks'!$A:$Q,17,FALSE)</f>
        <v>15.651999999999999</v>
      </c>
    </row>
    <row r="523" spans="1:2" x14ac:dyDescent="0.25">
      <c r="A523" s="256" t="s">
        <v>197</v>
      </c>
      <c r="B523">
        <f>VLOOKUP(A523,'[2]Special condition stocks'!$A:$Q,17,FALSE)</f>
        <v>10.856</v>
      </c>
    </row>
    <row r="524" spans="1:2" x14ac:dyDescent="0.25">
      <c r="A524" s="256" t="s">
        <v>198</v>
      </c>
      <c r="B524">
        <f>VLOOKUP(A524,'[2]Special condition stocks'!$A:$Q,17,FALSE)</f>
        <v>1.2250000000000001</v>
      </c>
    </row>
    <row r="525" spans="1:2" x14ac:dyDescent="0.25">
      <c r="A525" s="256" t="s">
        <v>199</v>
      </c>
      <c r="B525">
        <f>VLOOKUP(A525,'[2]Special condition stocks'!$A:$Q,17,FALSE)</f>
        <v>8.4000000000000005E-2</v>
      </c>
    </row>
    <row r="526" spans="1:2" x14ac:dyDescent="0.25">
      <c r="A526" s="256" t="s">
        <v>200</v>
      </c>
      <c r="B526">
        <f>VLOOKUP(A526,'[2]Special condition stocks'!$A:$Q,17,FALSE)</f>
        <v>23.282</v>
      </c>
    </row>
    <row r="527" spans="1:2" x14ac:dyDescent="0.25">
      <c r="A527" s="256" t="s">
        <v>101</v>
      </c>
      <c r="B527">
        <f>VLOOKUP(A527,'[2]Special condition stocks'!$A:$Q,17,FALSE)</f>
        <v>0</v>
      </c>
    </row>
    <row r="528" spans="1:2" x14ac:dyDescent="0.25">
      <c r="A528" s="256" t="s">
        <v>201</v>
      </c>
      <c r="B528">
        <f>VLOOKUP(A528,'[2]Special condition stocks'!$A:$Q,17,FALSE)</f>
        <v>5.6000000000000001E-2</v>
      </c>
    </row>
    <row r="529" spans="1:2" x14ac:dyDescent="0.25">
      <c r="A529" s="256" t="s">
        <v>103</v>
      </c>
    </row>
    <row r="530" spans="1:2" x14ac:dyDescent="0.25">
      <c r="A530" s="256" t="s">
        <v>104</v>
      </c>
    </row>
    <row r="532" spans="1:2" x14ac:dyDescent="0.25">
      <c r="A532" s="256" t="s">
        <v>175</v>
      </c>
      <c r="B532">
        <f>VLOOKUP(A532,'[2]Special condition stocks'!$A:$Q,17,FALSE)</f>
        <v>0.77500000000000002</v>
      </c>
    </row>
    <row r="533" spans="1:2" x14ac:dyDescent="0.25">
      <c r="A533" s="256" t="s">
        <v>176</v>
      </c>
      <c r="B533">
        <f>VLOOKUP(A533,'[2]Special condition stocks'!$A:$Q,17,FALSE)</f>
        <v>0</v>
      </c>
    </row>
    <row r="534" spans="1:2" x14ac:dyDescent="0.25">
      <c r="A534" s="256" t="s">
        <v>177</v>
      </c>
      <c r="B534">
        <f>VLOOKUP(A534,'[2]Special condition stocks'!$A:$Q,17,FALSE)</f>
        <v>3.3</v>
      </c>
    </row>
    <row r="535" spans="1:2" x14ac:dyDescent="0.25">
      <c r="A535" s="256" t="s">
        <v>178</v>
      </c>
      <c r="B535">
        <f>VLOOKUP(A535,'[2]Special condition stocks'!$A:$Q,17,FALSE)</f>
        <v>0</v>
      </c>
    </row>
    <row r="536" spans="1:2" x14ac:dyDescent="0.25">
      <c r="A536" s="256" t="s">
        <v>174</v>
      </c>
      <c r="B536">
        <f>VLOOKUP(A536,'[2]Special condition stocks'!$A:$Q,17,FALSE)</f>
        <v>0</v>
      </c>
    </row>
    <row r="537" spans="1:2" x14ac:dyDescent="0.25">
      <c r="A537" s="256" t="s">
        <v>179</v>
      </c>
      <c r="B537">
        <f>VLOOKUP(A537,'[2]Special condition stocks'!$A:$Q,17,FALSE)</f>
        <v>0</v>
      </c>
    </row>
    <row r="538" spans="1:2" x14ac:dyDescent="0.25">
      <c r="A538" s="256" t="s">
        <v>180</v>
      </c>
      <c r="B538">
        <f>VLOOKUP(A538,'[2]Special condition stocks'!$A:$Q,17,FALSE)</f>
        <v>0</v>
      </c>
    </row>
    <row r="539" spans="1:2" x14ac:dyDescent="0.25">
      <c r="A539" s="256" t="s">
        <v>181</v>
      </c>
      <c r="B539">
        <f>VLOOKUP(A539,'[2]Special condition stocks'!$A:$Q,17,FALSE)</f>
        <v>0</v>
      </c>
    </row>
    <row r="540" spans="1:2" x14ac:dyDescent="0.25">
      <c r="A540" s="256" t="s">
        <v>182</v>
      </c>
      <c r="B540">
        <f>VLOOKUP(A540,'[2]Special condition stocks'!$A:$Q,17,FALSE)</f>
        <v>0</v>
      </c>
    </row>
    <row r="541" spans="1:2" x14ac:dyDescent="0.25">
      <c r="A541" s="256" t="s">
        <v>183</v>
      </c>
      <c r="B541">
        <f>VLOOKUP(A541,'[2]Special condition stocks'!$A:$Q,17,FALSE)</f>
        <v>1.25</v>
      </c>
    </row>
    <row r="542" spans="1:2" x14ac:dyDescent="0.25">
      <c r="A542" s="256" t="s">
        <v>184</v>
      </c>
      <c r="B542">
        <f>VLOOKUP(A542,'[2]Special condition stocks'!$A:$Q,17,FALSE)</f>
        <v>0</v>
      </c>
    </row>
    <row r="545" spans="1:4" x14ac:dyDescent="0.25">
      <c r="A545" s="256" t="s">
        <v>243</v>
      </c>
    </row>
    <row r="550" spans="1:4" x14ac:dyDescent="0.25">
      <c r="A550" s="256" t="s">
        <v>61</v>
      </c>
      <c r="B550" t="s">
        <v>144</v>
      </c>
    </row>
    <row r="551" spans="1:4" x14ac:dyDescent="0.25">
      <c r="B551" t="s">
        <v>71</v>
      </c>
    </row>
    <row r="553" spans="1:4" x14ac:dyDescent="0.25">
      <c r="B553" t="s">
        <v>246</v>
      </c>
      <c r="C553" t="s">
        <v>240</v>
      </c>
      <c r="D553" t="s">
        <v>241</v>
      </c>
    </row>
    <row r="554" spans="1:4" x14ac:dyDescent="0.25">
      <c r="A554" s="256" t="s">
        <v>80</v>
      </c>
      <c r="B554">
        <f>VLOOKUP(A554,'[2]Special condition stocks'!$A:$AJ,36,FALSE)</f>
        <v>8.9749999999999996</v>
      </c>
    </row>
    <row r="555" spans="1:4" x14ac:dyDescent="0.25">
      <c r="A555" s="256" t="s">
        <v>187</v>
      </c>
      <c r="B555">
        <f>VLOOKUP(A555,'[2]Special condition stocks'!$A:$AJ,36,FALSE)</f>
        <v>1.5609999999999999</v>
      </c>
    </row>
    <row r="556" spans="1:4" x14ac:dyDescent="0.25">
      <c r="A556" s="256" t="s">
        <v>82</v>
      </c>
      <c r="B556">
        <f>VLOOKUP(A556,'[2]Special condition stocks'!$A:$AJ,36,FALSE)</f>
        <v>1.825</v>
      </c>
    </row>
    <row r="557" spans="1:4" x14ac:dyDescent="0.25">
      <c r="A557" s="256" t="s">
        <v>188</v>
      </c>
      <c r="B557">
        <f>VLOOKUP(A557,'[2]Special condition stocks'!$A:$AJ,36,FALSE)</f>
        <v>4.9249999999999998</v>
      </c>
    </row>
    <row r="558" spans="1:4" x14ac:dyDescent="0.25">
      <c r="A558" s="256" t="s">
        <v>189</v>
      </c>
      <c r="B558">
        <f>VLOOKUP(A558,'[2]Special condition stocks'!$A:$AJ,36,FALSE)</f>
        <v>2.5000000000000001E-2</v>
      </c>
    </row>
    <row r="559" spans="1:4" x14ac:dyDescent="0.25">
      <c r="A559" s="256" t="s">
        <v>190</v>
      </c>
      <c r="B559">
        <f>VLOOKUP(A559,'[2]Special condition stocks'!$A:$AJ,36,FALSE)</f>
        <v>2.5000000000000001E-2</v>
      </c>
    </row>
    <row r="560" spans="1:4" x14ac:dyDescent="0.25">
      <c r="A560" s="256" t="s">
        <v>191</v>
      </c>
      <c r="B560">
        <f>VLOOKUP(A560,'[2]Special condition stocks'!$A:$AJ,36,FALSE)</f>
        <v>0.22500000000000001</v>
      </c>
    </row>
    <row r="561" spans="1:2" x14ac:dyDescent="0.25">
      <c r="A561" s="256" t="s">
        <v>192</v>
      </c>
      <c r="B561">
        <f>VLOOKUP(A561,'[2]Special condition stocks'!$A:$AJ,36,FALSE)</f>
        <v>0.55000000000000004</v>
      </c>
    </row>
    <row r="562" spans="1:2" x14ac:dyDescent="0.25">
      <c r="A562" s="256" t="s">
        <v>88</v>
      </c>
      <c r="B562">
        <f>VLOOKUP(A562,'[2]Special condition stocks'!$A:$AJ,36,FALSE)</f>
        <v>0</v>
      </c>
    </row>
    <row r="563" spans="1:2" x14ac:dyDescent="0.25">
      <c r="A563" s="256" t="s">
        <v>193</v>
      </c>
      <c r="B563">
        <f>VLOOKUP(A563,'[2]Special condition stocks'!$A:$AJ,36,FALSE)</f>
        <v>0.42499999999999999</v>
      </c>
    </row>
    <row r="564" spans="1:2" x14ac:dyDescent="0.25">
      <c r="A564" s="256" t="s">
        <v>204</v>
      </c>
    </row>
    <row r="565" spans="1:2" x14ac:dyDescent="0.25">
      <c r="A565" s="256" t="s">
        <v>90</v>
      </c>
    </row>
    <row r="567" spans="1:2" x14ac:dyDescent="0.25">
      <c r="A567" s="256" t="s">
        <v>194</v>
      </c>
      <c r="B567">
        <f>VLOOKUP(A567,'[2]Special condition stocks'!$A:$AJ,36,FALSE)</f>
        <v>0.12</v>
      </c>
    </row>
    <row r="568" spans="1:2" x14ac:dyDescent="0.25">
      <c r="A568" s="256" t="s">
        <v>92</v>
      </c>
      <c r="B568">
        <f>VLOOKUP(A568,'[2]Special condition stocks'!$A:$AJ,36,FALSE)</f>
        <v>4.5650000000000004</v>
      </c>
    </row>
    <row r="569" spans="1:2" x14ac:dyDescent="0.25">
      <c r="A569" s="256" t="s">
        <v>242</v>
      </c>
      <c r="B569">
        <f>VLOOKUP(A569,'[2]Special condition stocks'!$A:$AJ,36,FALSE)</f>
        <v>0</v>
      </c>
    </row>
    <row r="570" spans="1:2" x14ac:dyDescent="0.25">
      <c r="A570" s="256" t="s">
        <v>195</v>
      </c>
      <c r="B570">
        <f>VLOOKUP(A570,'[2]Special condition stocks'!$A:$AJ,36,FALSE)</f>
        <v>1.228</v>
      </c>
    </row>
    <row r="571" spans="1:2" x14ac:dyDescent="0.25">
      <c r="A571" s="256" t="s">
        <v>94</v>
      </c>
      <c r="B571">
        <f>VLOOKUP(A571,'[2]Special condition stocks'!$A:$AJ,36,FALSE)</f>
        <v>8.5000000000000006E-2</v>
      </c>
    </row>
    <row r="572" spans="1:2" x14ac:dyDescent="0.25">
      <c r="A572" s="256" t="s">
        <v>95</v>
      </c>
      <c r="B572">
        <f>VLOOKUP(A572,'[2]Special condition stocks'!$A:$AJ,36,FALSE)</f>
        <v>0.06</v>
      </c>
    </row>
    <row r="573" spans="1:2" x14ac:dyDescent="0.25">
      <c r="A573" s="256" t="s">
        <v>196</v>
      </c>
      <c r="B573">
        <f>VLOOKUP(A573,'[2]Special condition stocks'!$A:$AJ,36,FALSE)</f>
        <v>0.55600000000000005</v>
      </c>
    </row>
    <row r="574" spans="1:2" x14ac:dyDescent="0.25">
      <c r="A574" s="256" t="s">
        <v>197</v>
      </c>
      <c r="B574">
        <f>VLOOKUP(A574,'[2]Special condition stocks'!$A:$AJ,36,FALSE)</f>
        <v>0</v>
      </c>
    </row>
    <row r="575" spans="1:2" x14ac:dyDescent="0.25">
      <c r="A575" s="256" t="s">
        <v>198</v>
      </c>
      <c r="B575">
        <f>VLOOKUP(A575,'[2]Special condition stocks'!$A:$AJ,36,FALSE)</f>
        <v>8.9999999999999993E-3</v>
      </c>
    </row>
    <row r="576" spans="1:2" x14ac:dyDescent="0.25">
      <c r="A576" s="256" t="s">
        <v>199</v>
      </c>
      <c r="B576">
        <f>VLOOKUP(A576,'[2]Special condition stocks'!$A:$AJ,36,FALSE)</f>
        <v>1.7999999999999999E-2</v>
      </c>
    </row>
    <row r="577" spans="1:2" x14ac:dyDescent="0.25">
      <c r="A577" s="256" t="s">
        <v>200</v>
      </c>
      <c r="B577">
        <f>VLOOKUP(A577,'[2]Special condition stocks'!$A:$AJ,36,FALSE)</f>
        <v>0.22500000000000001</v>
      </c>
    </row>
    <row r="578" spans="1:2" x14ac:dyDescent="0.25">
      <c r="A578" s="256" t="s">
        <v>101</v>
      </c>
      <c r="B578">
        <f>VLOOKUP(A578,'[2]Special condition stocks'!$A:$AJ,36,FALSE)</f>
        <v>0</v>
      </c>
    </row>
    <row r="579" spans="1:2" x14ac:dyDescent="0.25">
      <c r="A579" s="256" t="s">
        <v>201</v>
      </c>
      <c r="B579">
        <f>VLOOKUP(A579,'[2]Special condition stocks'!$A:$AJ,36,FALSE)</f>
        <v>0</v>
      </c>
    </row>
    <row r="580" spans="1:2" x14ac:dyDescent="0.25">
      <c r="A580" s="256" t="s">
        <v>103</v>
      </c>
    </row>
    <row r="581" spans="1:2" x14ac:dyDescent="0.25">
      <c r="A581" s="256" t="s">
        <v>104</v>
      </c>
    </row>
    <row r="583" spans="1:2" x14ac:dyDescent="0.25">
      <c r="A583" s="256" t="s">
        <v>175</v>
      </c>
      <c r="B583">
        <f>VLOOKUP(A583,'[2]Special condition stocks'!$A:$AJ,36,FALSE)</f>
        <v>8.9999999999999993E-3</v>
      </c>
    </row>
    <row r="584" spans="1:2" x14ac:dyDescent="0.25">
      <c r="A584" s="256" t="s">
        <v>176</v>
      </c>
      <c r="B584">
        <f>VLOOKUP(A584,'[2]Special condition stocks'!$A:$AJ,36,FALSE)</f>
        <v>0</v>
      </c>
    </row>
    <row r="585" spans="1:2" x14ac:dyDescent="0.25">
      <c r="A585" s="256" t="s">
        <v>177</v>
      </c>
      <c r="B585">
        <f>VLOOKUP(A585,'[2]Special condition stocks'!$A:$AJ,36,FALSE)</f>
        <v>0</v>
      </c>
    </row>
    <row r="586" spans="1:2" x14ac:dyDescent="0.25">
      <c r="A586" s="256" t="s">
        <v>178</v>
      </c>
      <c r="B586">
        <f>VLOOKUP(A586,'[2]Special condition stocks'!$A:$AJ,36,FALSE)</f>
        <v>0</v>
      </c>
    </row>
    <row r="587" spans="1:2" x14ac:dyDescent="0.25">
      <c r="A587" s="256" t="s">
        <v>174</v>
      </c>
      <c r="B587">
        <f>VLOOKUP(A587,'[2]Special condition stocks'!$A:$AJ,36,FALSE)</f>
        <v>0</v>
      </c>
    </row>
    <row r="588" spans="1:2" x14ac:dyDescent="0.25">
      <c r="A588" s="256" t="s">
        <v>179</v>
      </c>
      <c r="B588">
        <f>VLOOKUP(A588,'[2]Special condition stocks'!$A:$AJ,36,FALSE)</f>
        <v>0</v>
      </c>
    </row>
    <row r="589" spans="1:2" x14ac:dyDescent="0.25">
      <c r="A589" s="256" t="s">
        <v>180</v>
      </c>
      <c r="B589">
        <f>VLOOKUP(A589,'[2]Special condition stocks'!$A:$AJ,36,FALSE)</f>
        <v>0</v>
      </c>
    </row>
    <row r="590" spans="1:2" x14ac:dyDescent="0.25">
      <c r="A590" s="256" t="s">
        <v>181</v>
      </c>
      <c r="B590">
        <f>VLOOKUP(A590,'[2]Special condition stocks'!$A:$AJ,36,FALSE)</f>
        <v>0.02</v>
      </c>
    </row>
    <row r="591" spans="1:2" x14ac:dyDescent="0.25">
      <c r="A591" s="256" t="s">
        <v>182</v>
      </c>
      <c r="B591">
        <f>VLOOKUP(A591,'[2]Special condition stocks'!$A:$AJ,36,FALSE)</f>
        <v>0.02</v>
      </c>
    </row>
    <row r="592" spans="1:2" x14ac:dyDescent="0.25">
      <c r="A592" s="256" t="s">
        <v>183</v>
      </c>
      <c r="B592">
        <f>VLOOKUP(A592,'[2]Special condition stocks'!$A:$AJ,36,FALSE)</f>
        <v>2.5000000000000001E-2</v>
      </c>
    </row>
    <row r="593" spans="1:4" x14ac:dyDescent="0.25">
      <c r="A593" s="256" t="s">
        <v>184</v>
      </c>
      <c r="B593">
        <f>VLOOKUP(A593,'[2]Special condition stocks'!$A:$AJ,36,FALSE)</f>
        <v>2.5000000000000001E-2</v>
      </c>
    </row>
    <row r="596" spans="1:4" x14ac:dyDescent="0.25">
      <c r="A596" s="256" t="s">
        <v>243</v>
      </c>
    </row>
    <row r="600" spans="1:4" x14ac:dyDescent="0.25">
      <c r="A600" s="256" t="s">
        <v>61</v>
      </c>
      <c r="B600" t="s">
        <v>144</v>
      </c>
    </row>
    <row r="601" spans="1:4" x14ac:dyDescent="0.25">
      <c r="B601" t="s">
        <v>71</v>
      </c>
    </row>
    <row r="603" spans="1:4" x14ac:dyDescent="0.25">
      <c r="B603" t="s">
        <v>265</v>
      </c>
      <c r="C603" t="s">
        <v>240</v>
      </c>
      <c r="D603" t="s">
        <v>241</v>
      </c>
    </row>
    <row r="604" spans="1:4" x14ac:dyDescent="0.25">
      <c r="A604" s="256" t="s">
        <v>80</v>
      </c>
      <c r="B604">
        <f>VLOOKUP(A604,'[2]Special condition stocks'!$A:$T,20,FALSE)</f>
        <v>27.617999999999999</v>
      </c>
    </row>
    <row r="605" spans="1:4" x14ac:dyDescent="0.25">
      <c r="A605" s="256" t="s">
        <v>187</v>
      </c>
      <c r="B605">
        <f>VLOOKUP(A605,'[2]Special condition stocks'!$A:$T,20,FALSE)</f>
        <v>6.1550000000000002</v>
      </c>
    </row>
    <row r="606" spans="1:4" x14ac:dyDescent="0.25">
      <c r="A606" s="256" t="s">
        <v>82</v>
      </c>
      <c r="B606">
        <f>VLOOKUP(A606,'[2]Special condition stocks'!$A:$T,20,FALSE)</f>
        <v>6.0270000000000001</v>
      </c>
    </row>
    <row r="607" spans="1:4" x14ac:dyDescent="0.25">
      <c r="A607" s="256" t="s">
        <v>188</v>
      </c>
      <c r="B607">
        <f>VLOOKUP(A607,'[2]Special condition stocks'!$A:$T,20,FALSE)</f>
        <v>16.652999999999999</v>
      </c>
    </row>
    <row r="608" spans="1:4" x14ac:dyDescent="0.25">
      <c r="A608" s="256" t="s">
        <v>189</v>
      </c>
      <c r="B608">
        <f>VLOOKUP(A608,'[2]Special condition stocks'!$A:$T,20,FALSE)</f>
        <v>0.155</v>
      </c>
    </row>
    <row r="609" spans="1:2" x14ac:dyDescent="0.25">
      <c r="A609" s="256" t="s">
        <v>190</v>
      </c>
      <c r="B609">
        <f>VLOOKUP(A609,'[2]Special condition stocks'!$A:$T,20,FALSE)</f>
        <v>0.307</v>
      </c>
    </row>
    <row r="610" spans="1:2" x14ac:dyDescent="0.25">
      <c r="A610" s="256" t="s">
        <v>191</v>
      </c>
      <c r="B610">
        <f>VLOOKUP(A610,'[2]Special condition stocks'!$A:$T,20,FALSE)</f>
        <v>0.54700000000000004</v>
      </c>
    </row>
    <row r="611" spans="1:2" x14ac:dyDescent="0.25">
      <c r="A611" s="256" t="s">
        <v>192</v>
      </c>
      <c r="B611">
        <f>VLOOKUP(A611,'[2]Special condition stocks'!$A:$T,20,FALSE)</f>
        <v>2.21</v>
      </c>
    </row>
    <row r="612" spans="1:2" x14ac:dyDescent="0.25">
      <c r="A612" s="256" t="s">
        <v>88</v>
      </c>
      <c r="B612">
        <f>VLOOKUP(A612,'[2]Special condition stocks'!$A:$T,20,FALSE)</f>
        <v>0.05</v>
      </c>
    </row>
    <row r="613" spans="1:2" x14ac:dyDescent="0.25">
      <c r="A613" s="256" t="s">
        <v>193</v>
      </c>
      <c r="B613">
        <f>VLOOKUP(A613,'[2]Special condition stocks'!$A:$T,20,FALSE)</f>
        <v>1.5549999999999999</v>
      </c>
    </row>
    <row r="614" spans="1:2" x14ac:dyDescent="0.25">
      <c r="A614" s="256" t="s">
        <v>204</v>
      </c>
    </row>
    <row r="615" spans="1:2" x14ac:dyDescent="0.25">
      <c r="A615" s="256" t="s">
        <v>90</v>
      </c>
    </row>
    <row r="617" spans="1:2" x14ac:dyDescent="0.25">
      <c r="A617" s="256" t="s">
        <v>194</v>
      </c>
      <c r="B617">
        <f>VLOOKUP(A617,'[2]Special condition stocks'!$A:$T,20,FALSE)</f>
        <v>1.0649999999999999</v>
      </c>
    </row>
    <row r="618" spans="1:2" x14ac:dyDescent="0.25">
      <c r="A618" s="256" t="s">
        <v>92</v>
      </c>
      <c r="B618">
        <f>VLOOKUP(A618,'[2]Special condition stocks'!$A:$T,20,FALSE)</f>
        <v>4.5990000000000002</v>
      </c>
    </row>
    <row r="619" spans="1:2" x14ac:dyDescent="0.25">
      <c r="A619" s="256" t="s">
        <v>242</v>
      </c>
      <c r="B619">
        <f>VLOOKUP(A619,'[2]Special condition stocks'!$A:$T,20,FALSE)</f>
        <v>0</v>
      </c>
    </row>
    <row r="620" spans="1:2" x14ac:dyDescent="0.25">
      <c r="A620" s="256" t="s">
        <v>195</v>
      </c>
      <c r="B620">
        <f>VLOOKUP(A620,'[2]Special condition stocks'!$A:$T,20,FALSE)</f>
        <v>1.2749999999999999</v>
      </c>
    </row>
    <row r="621" spans="1:2" x14ac:dyDescent="0.25">
      <c r="A621" s="256" t="s">
        <v>94</v>
      </c>
      <c r="B621">
        <f>VLOOKUP(A621,'[2]Special condition stocks'!$A:$T,20,FALSE)</f>
        <v>0.72599999999999998</v>
      </c>
    </row>
    <row r="622" spans="1:2" x14ac:dyDescent="0.25">
      <c r="A622" s="256" t="s">
        <v>95</v>
      </c>
      <c r="B622">
        <f>VLOOKUP(A622,'[2]Special condition stocks'!$A:$T,20,FALSE)</f>
        <v>1.696</v>
      </c>
    </row>
    <row r="623" spans="1:2" x14ac:dyDescent="0.25">
      <c r="A623" s="256" t="s">
        <v>196</v>
      </c>
      <c r="B623">
        <f>VLOOKUP(A623,'[2]Special condition stocks'!$A:$T,20,FALSE)</f>
        <v>2.129</v>
      </c>
    </row>
    <row r="624" spans="1:2" x14ac:dyDescent="0.25">
      <c r="A624" s="256" t="s">
        <v>197</v>
      </c>
      <c r="B624">
        <f>VLOOKUP(A624,'[2]Special condition stocks'!$A:$T,20,FALSE)</f>
        <v>0.01</v>
      </c>
    </row>
    <row r="625" spans="1:2" x14ac:dyDescent="0.25">
      <c r="A625" s="256" t="s">
        <v>198</v>
      </c>
      <c r="B625">
        <f>VLOOKUP(A625,'[2]Special condition stocks'!$A:$T,20,FALSE)</f>
        <v>0.126</v>
      </c>
    </row>
    <row r="626" spans="1:2" x14ac:dyDescent="0.25">
      <c r="A626" s="256" t="s">
        <v>199</v>
      </c>
      <c r="B626">
        <f>VLOOKUP(A626,'[2]Special condition stocks'!$A:$T,20,FALSE)</f>
        <v>6.6000000000000003E-2</v>
      </c>
    </row>
    <row r="627" spans="1:2" x14ac:dyDescent="0.25">
      <c r="A627" s="256" t="s">
        <v>200</v>
      </c>
      <c r="B627">
        <f>VLOOKUP(A627,'[2]Special condition stocks'!$A:$T,20,FALSE)</f>
        <v>1.208</v>
      </c>
    </row>
    <row r="628" spans="1:2" x14ac:dyDescent="0.25">
      <c r="A628" s="256" t="s">
        <v>101</v>
      </c>
      <c r="B628">
        <f>VLOOKUP(A628,'[2]Special condition stocks'!$A:$T,20,FALSE)</f>
        <v>8.0000000000000002E-3</v>
      </c>
    </row>
    <row r="629" spans="1:2" x14ac:dyDescent="0.25">
      <c r="A629" s="256" t="s">
        <v>201</v>
      </c>
      <c r="B629">
        <f>VLOOKUP(A629,'[2]Special condition stocks'!$A:$T,20,FALSE)</f>
        <v>0.01</v>
      </c>
    </row>
    <row r="630" spans="1:2" x14ac:dyDescent="0.25">
      <c r="A630" s="256" t="s">
        <v>103</v>
      </c>
    </row>
    <row r="631" spans="1:2" x14ac:dyDescent="0.25">
      <c r="A631" s="256" t="s">
        <v>104</v>
      </c>
    </row>
    <row r="633" spans="1:2" x14ac:dyDescent="0.25">
      <c r="A633" s="256" t="s">
        <v>175</v>
      </c>
      <c r="B633">
        <f>VLOOKUP(A633,'[2]Special condition stocks'!$A:$T,20,FALSE)</f>
        <v>0.13</v>
      </c>
    </row>
    <row r="634" spans="1:2" x14ac:dyDescent="0.25">
      <c r="A634" s="256" t="s">
        <v>176</v>
      </c>
      <c r="B634">
        <f>VLOOKUP(A634,'[2]Special condition stocks'!$A:$T,20,FALSE)</f>
        <v>0</v>
      </c>
    </row>
    <row r="635" spans="1:2" x14ac:dyDescent="0.25">
      <c r="A635" s="256" t="s">
        <v>177</v>
      </c>
      <c r="B635">
        <f>VLOOKUP(A635,'[2]Special condition stocks'!$A:$T,20,FALSE)</f>
        <v>5.1999999999999998E-2</v>
      </c>
    </row>
    <row r="636" spans="1:2" x14ac:dyDescent="0.25">
      <c r="A636" s="256" t="s">
        <v>178</v>
      </c>
      <c r="B636">
        <f>VLOOKUP(A636,'[2]Special condition stocks'!$A:$T,20,FALSE)</f>
        <v>0</v>
      </c>
    </row>
    <row r="637" spans="1:2" x14ac:dyDescent="0.25">
      <c r="A637" s="256" t="s">
        <v>174</v>
      </c>
      <c r="B637">
        <f>VLOOKUP(A637,'[2]Special condition stocks'!$A:$T,20,FALSE)</f>
        <v>0</v>
      </c>
    </row>
    <row r="638" spans="1:2" x14ac:dyDescent="0.25">
      <c r="A638" s="256" t="s">
        <v>179</v>
      </c>
      <c r="B638">
        <f>VLOOKUP(A638,'[2]Special condition stocks'!$A:$T,20,FALSE)</f>
        <v>0</v>
      </c>
    </row>
    <row r="639" spans="1:2" x14ac:dyDescent="0.25">
      <c r="A639" s="256" t="s">
        <v>180</v>
      </c>
      <c r="B639">
        <f>VLOOKUP(A639,'[2]Special condition stocks'!$A:$T,20,FALSE)</f>
        <v>0</v>
      </c>
    </row>
    <row r="640" spans="1:2" x14ac:dyDescent="0.25">
      <c r="A640" s="256" t="s">
        <v>181</v>
      </c>
      <c r="B640">
        <f>VLOOKUP(A640,'[2]Special condition stocks'!$A:$T,20,FALSE)</f>
        <v>0.248</v>
      </c>
    </row>
    <row r="641" spans="1:4" x14ac:dyDescent="0.25">
      <c r="A641" s="256" t="s">
        <v>182</v>
      </c>
      <c r="B641">
        <f>VLOOKUP(A641,'[2]Special condition stocks'!$A:$T,20,FALSE)</f>
        <v>1E-3</v>
      </c>
    </row>
    <row r="642" spans="1:4" x14ac:dyDescent="0.25">
      <c r="A642" s="256" t="s">
        <v>183</v>
      </c>
      <c r="B642">
        <f>VLOOKUP(A642,'[2]Special condition stocks'!$A:$T,20,FALSE)</f>
        <v>0.375</v>
      </c>
    </row>
    <row r="643" spans="1:4" x14ac:dyDescent="0.25">
      <c r="A643" s="256" t="s">
        <v>184</v>
      </c>
      <c r="B643">
        <f>VLOOKUP(A643,'[2]Special condition stocks'!$A:$T,20,FALSE)</f>
        <v>0</v>
      </c>
    </row>
    <row r="646" spans="1:4" x14ac:dyDescent="0.25">
      <c r="A646" s="256" t="s">
        <v>243</v>
      </c>
    </row>
    <row r="651" spans="1:4" x14ac:dyDescent="0.25">
      <c r="A651" s="256" t="s">
        <v>61</v>
      </c>
      <c r="B651" t="s">
        <v>144</v>
      </c>
    </row>
    <row r="652" spans="1:4" x14ac:dyDescent="0.25">
      <c r="B652" t="s">
        <v>71</v>
      </c>
    </row>
    <row r="654" spans="1:4" x14ac:dyDescent="0.25">
      <c r="B654" t="s">
        <v>262</v>
      </c>
      <c r="C654" t="s">
        <v>240</v>
      </c>
      <c r="D654" t="s">
        <v>241</v>
      </c>
    </row>
    <row r="655" spans="1:4" x14ac:dyDescent="0.25">
      <c r="A655" s="256" t="s">
        <v>80</v>
      </c>
      <c r="B655">
        <f>VLOOKUP(A655,'[2]Special condition stocks'!$A:$V,22,FALSE)</f>
        <v>221.24</v>
      </c>
    </row>
    <row r="656" spans="1:4" x14ac:dyDescent="0.25">
      <c r="A656" s="256" t="s">
        <v>187</v>
      </c>
      <c r="B656">
        <f>VLOOKUP(A656,'[2]Special condition stocks'!$A:$V,22,FALSE)</f>
        <v>49.305</v>
      </c>
    </row>
    <row r="657" spans="1:2" x14ac:dyDescent="0.25">
      <c r="A657" s="256" t="s">
        <v>82</v>
      </c>
      <c r="B657">
        <f>VLOOKUP(A657,'[2]Special condition stocks'!$A:$V,22,FALSE)</f>
        <v>48.28</v>
      </c>
    </row>
    <row r="658" spans="1:2" x14ac:dyDescent="0.25">
      <c r="A658" s="256" t="s">
        <v>188</v>
      </c>
      <c r="B658">
        <f>VLOOKUP(A658,'[2]Special condition stocks'!$A:$V,22,FALSE)</f>
        <v>133.4</v>
      </c>
    </row>
    <row r="659" spans="1:2" x14ac:dyDescent="0.25">
      <c r="A659" s="256" t="s">
        <v>189</v>
      </c>
      <c r="B659">
        <f>VLOOKUP(A659,'[2]Special condition stocks'!$A:$V,22,FALSE)</f>
        <v>1.244</v>
      </c>
    </row>
    <row r="660" spans="1:2" x14ac:dyDescent="0.25">
      <c r="A660" s="256" t="s">
        <v>190</v>
      </c>
      <c r="B660">
        <f>VLOOKUP(A660,'[2]Special condition stocks'!$A:$V,22,FALSE)</f>
        <v>2.46</v>
      </c>
    </row>
    <row r="661" spans="1:2" x14ac:dyDescent="0.25">
      <c r="A661" s="256" t="s">
        <v>191</v>
      </c>
      <c r="B661">
        <f>VLOOKUP(A661,'[2]Special condition stocks'!$A:$V,22,FALSE)</f>
        <v>4.38</v>
      </c>
    </row>
    <row r="662" spans="1:2" x14ac:dyDescent="0.25">
      <c r="A662" s="256" t="s">
        <v>192</v>
      </c>
      <c r="B662">
        <f>VLOOKUP(A662,'[2]Special condition stocks'!$A:$V,22,FALSE)</f>
        <v>17.7</v>
      </c>
    </row>
    <row r="663" spans="1:2" x14ac:dyDescent="0.25">
      <c r="A663" s="256" t="s">
        <v>88</v>
      </c>
      <c r="B663">
        <f>VLOOKUP(A663,'[2]Special condition stocks'!$A:$V,22,FALSE)</f>
        <v>0.4</v>
      </c>
    </row>
    <row r="664" spans="1:2" x14ac:dyDescent="0.25">
      <c r="A664" s="256" t="s">
        <v>193</v>
      </c>
      <c r="B664">
        <f>VLOOKUP(A664,'[2]Special condition stocks'!$A:$V,22,FALSE)</f>
        <v>12.46</v>
      </c>
    </row>
    <row r="665" spans="1:2" x14ac:dyDescent="0.25">
      <c r="A665" s="256" t="s">
        <v>204</v>
      </c>
    </row>
    <row r="666" spans="1:2" x14ac:dyDescent="0.25">
      <c r="A666" s="256" t="s">
        <v>90</v>
      </c>
    </row>
    <row r="668" spans="1:2" x14ac:dyDescent="0.25">
      <c r="A668" s="256" t="s">
        <v>194</v>
      </c>
      <c r="B668">
        <f>VLOOKUP(A668,'[2]Special condition stocks'!$A:$V,22,FALSE)</f>
        <v>8.532</v>
      </c>
    </row>
    <row r="669" spans="1:2" x14ac:dyDescent="0.25">
      <c r="A669" s="256" t="s">
        <v>92</v>
      </c>
      <c r="B669">
        <f>VLOOKUP(A669,'[2]Special condition stocks'!$A:$V,22,FALSE)</f>
        <v>36.837000000000003</v>
      </c>
    </row>
    <row r="670" spans="1:2" x14ac:dyDescent="0.25">
      <c r="A670" s="256" t="s">
        <v>242</v>
      </c>
      <c r="B670">
        <f>VLOOKUP(A670,'[2]Special condition stocks'!$A:$V,22,FALSE)</f>
        <v>0</v>
      </c>
    </row>
    <row r="671" spans="1:2" x14ac:dyDescent="0.25">
      <c r="A671" s="256" t="s">
        <v>195</v>
      </c>
      <c r="B671">
        <f>VLOOKUP(A671,'[2]Special condition stocks'!$A:$V,22,FALSE)</f>
        <v>10.211</v>
      </c>
    </row>
    <row r="672" spans="1:2" x14ac:dyDescent="0.25">
      <c r="A672" s="256" t="s">
        <v>94</v>
      </c>
      <c r="B672">
        <f>VLOOKUP(A672,'[2]Special condition stocks'!$A:$V,22,FALSE)</f>
        <v>5.8129999999999997</v>
      </c>
    </row>
    <row r="673" spans="1:2" x14ac:dyDescent="0.25">
      <c r="A673" s="256" t="s">
        <v>95</v>
      </c>
      <c r="B673">
        <f>VLOOKUP(A673,'[2]Special condition stocks'!$A:$V,22,FALSE)</f>
        <v>13.584</v>
      </c>
    </row>
    <row r="674" spans="1:2" x14ac:dyDescent="0.25">
      <c r="A674" s="256" t="s">
        <v>196</v>
      </c>
      <c r="B674">
        <f>VLOOKUP(A674,'[2]Special condition stocks'!$A:$V,22,FALSE)</f>
        <v>17.055</v>
      </c>
    </row>
    <row r="675" spans="1:2" x14ac:dyDescent="0.25">
      <c r="A675" s="256" t="s">
        <v>197</v>
      </c>
      <c r="B675">
        <f>VLOOKUP(A675,'[2]Special condition stocks'!$A:$V,22,FALSE)</f>
        <v>0.08</v>
      </c>
    </row>
    <row r="676" spans="1:2" x14ac:dyDescent="0.25">
      <c r="A676" s="256" t="s">
        <v>198</v>
      </c>
      <c r="B676">
        <f>VLOOKUP(A676,'[2]Special condition stocks'!$A:$V,22,FALSE)</f>
        <v>1.01</v>
      </c>
    </row>
    <row r="677" spans="1:2" x14ac:dyDescent="0.25">
      <c r="A677" s="256" t="s">
        <v>199</v>
      </c>
      <c r="B677">
        <f>VLOOKUP(A677,'[2]Special condition stocks'!$A:$V,22,FALSE)</f>
        <v>0.52600000000000002</v>
      </c>
    </row>
    <row r="678" spans="1:2" x14ac:dyDescent="0.25">
      <c r="A678" s="256" t="s">
        <v>200</v>
      </c>
      <c r="B678">
        <f>VLOOKUP(A678,'[2]Special condition stocks'!$A:$V,22,FALSE)</f>
        <v>9.68</v>
      </c>
    </row>
    <row r="679" spans="1:2" x14ac:dyDescent="0.25">
      <c r="A679" s="256" t="s">
        <v>101</v>
      </c>
      <c r="B679">
        <f>VLOOKUP(A679,'[2]Special condition stocks'!$A:$V,22,FALSE)</f>
        <v>6.4000000000000001E-2</v>
      </c>
    </row>
    <row r="680" spans="1:2" x14ac:dyDescent="0.25">
      <c r="A680" s="256" t="s">
        <v>201</v>
      </c>
      <c r="B680">
        <f>VLOOKUP(A680,'[2]Special condition stocks'!$A:$V,22,FALSE)</f>
        <v>0.08</v>
      </c>
    </row>
    <row r="681" spans="1:2" x14ac:dyDescent="0.25">
      <c r="A681" s="256" t="s">
        <v>103</v>
      </c>
    </row>
    <row r="682" spans="1:2" x14ac:dyDescent="0.25">
      <c r="A682" s="256" t="s">
        <v>104</v>
      </c>
    </row>
    <row r="684" spans="1:2" x14ac:dyDescent="0.25">
      <c r="A684" s="256" t="s">
        <v>175</v>
      </c>
      <c r="B684">
        <f>VLOOKUP(A684,'[2]Special condition stocks'!$A:$V,22,FALSE)</f>
        <v>1.0449999999999999</v>
      </c>
    </row>
    <row r="685" spans="1:2" x14ac:dyDescent="0.25">
      <c r="A685" s="256" t="s">
        <v>176</v>
      </c>
      <c r="B685">
        <f>VLOOKUP(A685,'[2]Special condition stocks'!$A:$V,22,FALSE)</f>
        <v>0</v>
      </c>
    </row>
    <row r="686" spans="1:2" x14ac:dyDescent="0.25">
      <c r="A686" s="256" t="s">
        <v>177</v>
      </c>
      <c r="B686">
        <f>VLOOKUP(A686,'[2]Special condition stocks'!$A:$V,22,FALSE)</f>
        <v>0.42</v>
      </c>
    </row>
    <row r="687" spans="1:2" x14ac:dyDescent="0.25">
      <c r="A687" s="256" t="s">
        <v>178</v>
      </c>
      <c r="B687">
        <f>VLOOKUP(A687,'[2]Special condition stocks'!$A:$V,22,FALSE)</f>
        <v>0</v>
      </c>
    </row>
    <row r="688" spans="1:2" x14ac:dyDescent="0.25">
      <c r="A688" s="256" t="s">
        <v>174</v>
      </c>
      <c r="B688">
        <f>VLOOKUP(A688,'[2]Special condition stocks'!$A:$V,22,FALSE)</f>
        <v>0</v>
      </c>
    </row>
    <row r="689" spans="1:4" x14ac:dyDescent="0.25">
      <c r="A689" s="256" t="s">
        <v>179</v>
      </c>
      <c r="B689">
        <f>VLOOKUP(A689,'[2]Special condition stocks'!$A:$V,22,FALSE)</f>
        <v>0</v>
      </c>
    </row>
    <row r="690" spans="1:4" x14ac:dyDescent="0.25">
      <c r="A690" s="256" t="s">
        <v>180</v>
      </c>
      <c r="B690">
        <f>VLOOKUP(A690,'[2]Special condition stocks'!$A:$V,22,FALSE)</f>
        <v>0</v>
      </c>
    </row>
    <row r="691" spans="1:4" x14ac:dyDescent="0.25">
      <c r="A691" s="256" t="s">
        <v>181</v>
      </c>
      <c r="B691">
        <f>VLOOKUP(A691,'[2]Special condition stocks'!$A:$V,22,FALSE)</f>
        <v>1.9850000000000001</v>
      </c>
    </row>
    <row r="692" spans="1:4" x14ac:dyDescent="0.25">
      <c r="A692" s="256" t="s">
        <v>182</v>
      </c>
      <c r="B692">
        <f>VLOOKUP(A692,'[2]Special condition stocks'!$A:$V,22,FALSE)</f>
        <v>6.0000000000000001E-3</v>
      </c>
    </row>
    <row r="693" spans="1:4" x14ac:dyDescent="0.25">
      <c r="A693" s="256" t="s">
        <v>183</v>
      </c>
      <c r="B693">
        <f>VLOOKUP(A693,'[2]Special condition stocks'!$A:$V,22,FALSE)</f>
        <v>3</v>
      </c>
    </row>
    <row r="694" spans="1:4" x14ac:dyDescent="0.25">
      <c r="A694" s="256" t="s">
        <v>184</v>
      </c>
      <c r="B694">
        <f>VLOOKUP(A694,'[2]Special condition stocks'!$A:$V,22,FALSE)</f>
        <v>0</v>
      </c>
    </row>
    <row r="697" spans="1:4" x14ac:dyDescent="0.25">
      <c r="A697" s="256" t="s">
        <v>243</v>
      </c>
    </row>
    <row r="701" spans="1:4" x14ac:dyDescent="0.25">
      <c r="A701" s="256" t="s">
        <v>61</v>
      </c>
      <c r="B701" t="s">
        <v>144</v>
      </c>
    </row>
    <row r="702" spans="1:4" x14ac:dyDescent="0.25">
      <c r="B702" t="s">
        <v>71</v>
      </c>
    </row>
    <row r="704" spans="1:4" x14ac:dyDescent="0.25">
      <c r="B704" t="s">
        <v>263</v>
      </c>
      <c r="C704" t="s">
        <v>240</v>
      </c>
      <c r="D704" t="s">
        <v>241</v>
      </c>
    </row>
    <row r="705" spans="1:4" x14ac:dyDescent="0.25">
      <c r="A705" s="256" t="s">
        <v>80</v>
      </c>
      <c r="B705">
        <f>VLOOKUP(A705,'[2]Special condition stocks'!$A:$AI,35,FALSE)</f>
        <v>71.97</v>
      </c>
    </row>
    <row r="706" spans="1:4" x14ac:dyDescent="0.25">
      <c r="A706" s="256" t="s">
        <v>187</v>
      </c>
      <c r="B706">
        <f>VLOOKUP(A706,'[2]Special condition stocks'!$A:$AI,35,FALSE)</f>
        <v>2.1150000000000002</v>
      </c>
    </row>
    <row r="707" spans="1:4" x14ac:dyDescent="0.25">
      <c r="A707" s="256" t="s">
        <v>82</v>
      </c>
      <c r="B707">
        <f>VLOOKUP(A707,'[2]Special condition stocks'!$A:$AI,35,FALSE)</f>
        <v>0.24</v>
      </c>
    </row>
    <row r="708" spans="1:4" x14ac:dyDescent="0.25">
      <c r="A708" s="256" t="s">
        <v>188</v>
      </c>
      <c r="B708">
        <f>VLOOKUP(A708,'[2]Special condition stocks'!$A:$AI,35,FALSE)</f>
        <v>4.04</v>
      </c>
      <c r="C708">
        <v>4</v>
      </c>
      <c r="D708">
        <f>B708-C708</f>
        <v>4.0000000000000036E-2</v>
      </c>
    </row>
    <row r="709" spans="1:4" x14ac:dyDescent="0.25">
      <c r="A709" s="256" t="s">
        <v>189</v>
      </c>
      <c r="B709">
        <f>VLOOKUP(A709,'[2]Special condition stocks'!$A:$AI,35,FALSE)</f>
        <v>0</v>
      </c>
    </row>
    <row r="710" spans="1:4" x14ac:dyDescent="0.25">
      <c r="A710" s="256" t="s">
        <v>190</v>
      </c>
      <c r="B710">
        <f>VLOOKUP(A710,'[2]Special condition stocks'!$A:$AI,35,FALSE)</f>
        <v>0</v>
      </c>
    </row>
    <row r="711" spans="1:4" x14ac:dyDescent="0.25">
      <c r="A711" s="256" t="s">
        <v>191</v>
      </c>
      <c r="B711">
        <f>VLOOKUP(A711,'[2]Special condition stocks'!$A:$AI,35,FALSE)</f>
        <v>1.64</v>
      </c>
    </row>
    <row r="712" spans="1:4" x14ac:dyDescent="0.25">
      <c r="A712" s="256" t="s">
        <v>192</v>
      </c>
      <c r="B712">
        <f>VLOOKUP(A712,'[2]Special condition stocks'!$A:$AI,35,FALSE)</f>
        <v>9.2899999999999991</v>
      </c>
    </row>
    <row r="713" spans="1:4" x14ac:dyDescent="0.25">
      <c r="A713" s="256" t="s">
        <v>88</v>
      </c>
      <c r="B713">
        <f>VLOOKUP(A713,'[2]Special condition stocks'!$A:$AI,35,FALSE)</f>
        <v>0</v>
      </c>
    </row>
    <row r="714" spans="1:4" x14ac:dyDescent="0.25">
      <c r="A714" s="256" t="s">
        <v>193</v>
      </c>
      <c r="B714">
        <f>VLOOKUP(A714,'[2]Special condition stocks'!$A:$AI,35,FALSE)</f>
        <v>2.08</v>
      </c>
    </row>
    <row r="715" spans="1:4" x14ac:dyDescent="0.25">
      <c r="A715" s="256" t="s">
        <v>204</v>
      </c>
    </row>
    <row r="716" spans="1:4" x14ac:dyDescent="0.25">
      <c r="A716" s="256" t="s">
        <v>90</v>
      </c>
    </row>
    <row r="718" spans="1:4" x14ac:dyDescent="0.25">
      <c r="A718" s="256" t="s">
        <v>194</v>
      </c>
      <c r="B718">
        <f>VLOOKUP(A718,'[2]Special condition stocks'!$A:$AI,35,FALSE)</f>
        <v>0.113</v>
      </c>
    </row>
    <row r="719" spans="1:4" x14ac:dyDescent="0.25">
      <c r="A719" s="256" t="s">
        <v>92</v>
      </c>
      <c r="B719">
        <f>VLOOKUP(A719,'[2]Special condition stocks'!$A:$AI,35,FALSE)</f>
        <v>22.920999999999999</v>
      </c>
    </row>
    <row r="720" spans="1:4" x14ac:dyDescent="0.25">
      <c r="A720" s="256" t="s">
        <v>242</v>
      </c>
      <c r="B720">
        <f>VLOOKUP(A720,'[2]Special condition stocks'!$A:$AI,35,FALSE)</f>
        <v>0</v>
      </c>
    </row>
    <row r="721" spans="1:2" x14ac:dyDescent="0.25">
      <c r="A721" s="256" t="s">
        <v>195</v>
      </c>
      <c r="B721">
        <f>VLOOKUP(A721,'[2]Special condition stocks'!$A:$AI,35,FALSE)</f>
        <v>1.381</v>
      </c>
    </row>
    <row r="722" spans="1:2" x14ac:dyDescent="0.25">
      <c r="A722" s="256" t="s">
        <v>94</v>
      </c>
      <c r="B722">
        <f>VLOOKUP(A722,'[2]Special condition stocks'!$A:$AI,35,FALSE)</f>
        <v>0.93100000000000005</v>
      </c>
    </row>
    <row r="723" spans="1:2" x14ac:dyDescent="0.25">
      <c r="A723" s="256" t="s">
        <v>95</v>
      </c>
      <c r="B723">
        <f>VLOOKUP(A723,'[2]Special condition stocks'!$A:$AI,35,FALSE)</f>
        <v>0.189</v>
      </c>
    </row>
    <row r="724" spans="1:2" x14ac:dyDescent="0.25">
      <c r="A724" s="256" t="s">
        <v>196</v>
      </c>
      <c r="B724">
        <f>VLOOKUP(A724,'[2]Special condition stocks'!$A:$AI,35,FALSE)</f>
        <v>1.0840000000000001</v>
      </c>
    </row>
    <row r="725" spans="1:2" x14ac:dyDescent="0.25">
      <c r="A725" s="256" t="s">
        <v>197</v>
      </c>
      <c r="B725">
        <f>VLOOKUP(A725,'[2]Special condition stocks'!$A:$AI,35,FALSE)</f>
        <v>0</v>
      </c>
    </row>
    <row r="726" spans="1:2" x14ac:dyDescent="0.25">
      <c r="A726" s="256" t="s">
        <v>198</v>
      </c>
      <c r="B726">
        <f>VLOOKUP(A726,'[2]Special condition stocks'!$A:$AI,35,FALSE)</f>
        <v>0</v>
      </c>
    </row>
    <row r="727" spans="1:2" x14ac:dyDescent="0.25">
      <c r="A727" s="256" t="s">
        <v>199</v>
      </c>
      <c r="B727">
        <f>VLOOKUP(A727,'[2]Special condition stocks'!$A:$AI,35,FALSE)</f>
        <v>0</v>
      </c>
    </row>
    <row r="728" spans="1:2" x14ac:dyDescent="0.25">
      <c r="A728" s="256" t="s">
        <v>200</v>
      </c>
      <c r="B728">
        <f>VLOOKUP(A728,'[2]Special condition stocks'!$A:$AI,35,FALSE)</f>
        <v>7.7060000000000004</v>
      </c>
    </row>
    <row r="729" spans="1:2" x14ac:dyDescent="0.25">
      <c r="A729" s="256" t="s">
        <v>101</v>
      </c>
      <c r="B729">
        <f>VLOOKUP(A729,'[2]Special condition stocks'!$A:$AI,35,FALSE)</f>
        <v>0</v>
      </c>
    </row>
    <row r="730" spans="1:2" x14ac:dyDescent="0.25">
      <c r="A730" s="256" t="s">
        <v>201</v>
      </c>
      <c r="B730">
        <f>VLOOKUP(A730,'[2]Special condition stocks'!$A:$AI,35,FALSE)</f>
        <v>0</v>
      </c>
    </row>
    <row r="731" spans="1:2" x14ac:dyDescent="0.25">
      <c r="A731" s="256" t="s">
        <v>103</v>
      </c>
    </row>
    <row r="732" spans="1:2" x14ac:dyDescent="0.25">
      <c r="A732" s="256" t="s">
        <v>104</v>
      </c>
    </row>
    <row r="734" spans="1:2" x14ac:dyDescent="0.25">
      <c r="A734" s="256" t="s">
        <v>175</v>
      </c>
      <c r="B734">
        <f>VLOOKUP(A734,'[2]Special condition stocks'!$A:$AI,35,FALSE)</f>
        <v>0</v>
      </c>
    </row>
    <row r="735" spans="1:2" x14ac:dyDescent="0.25">
      <c r="A735" s="256" t="s">
        <v>176</v>
      </c>
      <c r="B735">
        <f>VLOOKUP(A735,'[2]Special condition stocks'!$A:$AI,35,FALSE)</f>
        <v>0</v>
      </c>
    </row>
    <row r="736" spans="1:2" x14ac:dyDescent="0.25">
      <c r="A736" s="256" t="s">
        <v>177</v>
      </c>
      <c r="B736">
        <f>VLOOKUP(A736,'[2]Special condition stocks'!$A:$AI,35,FALSE)</f>
        <v>0</v>
      </c>
    </row>
    <row r="737" spans="1:2" x14ac:dyDescent="0.25">
      <c r="A737" s="256" t="s">
        <v>178</v>
      </c>
      <c r="B737">
        <f>VLOOKUP(A737,'[2]Special condition stocks'!$A:$AI,35,FALSE)</f>
        <v>0</v>
      </c>
    </row>
    <row r="738" spans="1:2" x14ac:dyDescent="0.25">
      <c r="A738" s="256" t="s">
        <v>174</v>
      </c>
      <c r="B738">
        <f>VLOOKUP(A738,'[2]Special condition stocks'!$A:$AI,35,FALSE)</f>
        <v>0</v>
      </c>
    </row>
    <row r="739" spans="1:2" x14ac:dyDescent="0.25">
      <c r="A739" s="256" t="s">
        <v>179</v>
      </c>
      <c r="B739">
        <f>VLOOKUP(A739,'[2]Special condition stocks'!$A:$AI,35,FALSE)</f>
        <v>0</v>
      </c>
    </row>
    <row r="740" spans="1:2" x14ac:dyDescent="0.25">
      <c r="A740" s="256" t="s">
        <v>180</v>
      </c>
      <c r="B740">
        <f>VLOOKUP(A740,'[2]Special condition stocks'!$A:$AI,35,FALSE)</f>
        <v>0</v>
      </c>
    </row>
    <row r="741" spans="1:2" x14ac:dyDescent="0.25">
      <c r="A741" s="256" t="s">
        <v>181</v>
      </c>
      <c r="B741">
        <f>VLOOKUP(A741,'[2]Special condition stocks'!$A:$AI,35,FALSE)</f>
        <v>0</v>
      </c>
    </row>
    <row r="742" spans="1:2" x14ac:dyDescent="0.25">
      <c r="A742" s="256" t="s">
        <v>182</v>
      </c>
      <c r="B742">
        <f>VLOOKUP(A742,'[2]Special condition stocks'!$A:$AI,35,FALSE)</f>
        <v>0</v>
      </c>
    </row>
    <row r="743" spans="1:2" x14ac:dyDescent="0.25">
      <c r="A743" s="256" t="s">
        <v>183</v>
      </c>
      <c r="B743">
        <f>VLOOKUP(A743,'[2]Special condition stocks'!$A:$AI,35,FALSE)</f>
        <v>0</v>
      </c>
    </row>
    <row r="744" spans="1:2" x14ac:dyDescent="0.25">
      <c r="A744" s="256" t="s">
        <v>184</v>
      </c>
      <c r="B744">
        <f>VLOOKUP(A744,'[2]Special condition stocks'!$A:$AI,35,FALSE)</f>
        <v>0</v>
      </c>
    </row>
    <row r="747" spans="1:2" x14ac:dyDescent="0.25">
      <c r="A747" s="256" t="s">
        <v>243</v>
      </c>
    </row>
    <row r="751" spans="1:2" x14ac:dyDescent="0.25">
      <c r="B751" t="s">
        <v>144</v>
      </c>
    </row>
    <row r="752" spans="1:2" x14ac:dyDescent="0.25">
      <c r="B752" t="s">
        <v>71</v>
      </c>
    </row>
    <row r="753" spans="1:4" x14ac:dyDescent="0.25">
      <c r="B753" t="s">
        <v>266</v>
      </c>
      <c r="C753" t="s">
        <v>240</v>
      </c>
      <c r="D753" t="s">
        <v>241</v>
      </c>
    </row>
    <row r="754" spans="1:4" x14ac:dyDescent="0.25">
      <c r="A754" s="256" t="s">
        <v>80</v>
      </c>
      <c r="B754">
        <f>VLOOKUP(A754,'[2]Special condition stocks'!$A:$U,21,FALSE)-10.8</f>
        <v>700.56000000000006</v>
      </c>
    </row>
    <row r="755" spans="1:4" x14ac:dyDescent="0.25">
      <c r="A755" s="256" t="s">
        <v>187</v>
      </c>
      <c r="B755">
        <f>VLOOKUP(A755,'[2]Special condition stocks'!$A:$U,21,FALSE)</f>
        <v>316.95400000000001</v>
      </c>
      <c r="C755">
        <v>120</v>
      </c>
      <c r="D755">
        <f>B755-C755</f>
        <v>196.95400000000001</v>
      </c>
    </row>
    <row r="756" spans="1:4" x14ac:dyDescent="0.25">
      <c r="A756" s="256" t="s">
        <v>82</v>
      </c>
      <c r="B756">
        <f>VLOOKUP(A756,'[2]Special condition stocks'!$A:$U,21,FALSE)+5.6+10</f>
        <v>35.880000000000003</v>
      </c>
      <c r="C756">
        <f>3+20.8</f>
        <v>23.8</v>
      </c>
      <c r="D756">
        <f>B756-C756</f>
        <v>12.080000000000002</v>
      </c>
    </row>
    <row r="757" spans="1:4" x14ac:dyDescent="0.25">
      <c r="A757" s="256" t="s">
        <v>188</v>
      </c>
      <c r="B757">
        <f>VLOOKUP(A757,'[2]Special condition stocks'!$A:$U,21,FALSE)+70+40</f>
        <v>167.6</v>
      </c>
      <c r="C757">
        <f>50+70+40</f>
        <v>160</v>
      </c>
      <c r="D757">
        <f>B757-C757</f>
        <v>7.5999999999999943</v>
      </c>
    </row>
    <row r="758" spans="1:4" x14ac:dyDescent="0.25">
      <c r="A758" s="256" t="s">
        <v>189</v>
      </c>
      <c r="B758">
        <f>VLOOKUP(A758,'[2]Special condition stocks'!$A:$U,21,FALSE)</f>
        <v>0.08</v>
      </c>
    </row>
    <row r="759" spans="1:4" x14ac:dyDescent="0.25">
      <c r="A759" s="256" t="s">
        <v>190</v>
      </c>
      <c r="B759">
        <f>VLOOKUP(A759,'[2]Special condition stocks'!$A:$U,21,FALSE)</f>
        <v>0.85799999999999998</v>
      </c>
    </row>
    <row r="760" spans="1:4" x14ac:dyDescent="0.25">
      <c r="A760" s="256" t="s">
        <v>191</v>
      </c>
      <c r="B760">
        <f>VLOOKUP(A760,'[2]Special condition stocks'!$A:$U,21,FALSE)+10.8</f>
        <v>34.24</v>
      </c>
      <c r="C760">
        <v>9.3000000000000007</v>
      </c>
      <c r="D760">
        <f>B760-C760</f>
        <v>24.94</v>
      </c>
    </row>
    <row r="761" spans="1:4" x14ac:dyDescent="0.25">
      <c r="A761" s="256" t="s">
        <v>192</v>
      </c>
      <c r="B761">
        <f>VLOOKUP(A761,'[2]Special condition stocks'!$A:$U,21,FALSE)-0.2-70-40</f>
        <v>290.48</v>
      </c>
      <c r="C761">
        <f>60+40</f>
        <v>100</v>
      </c>
      <c r="D761">
        <f>B761-C761</f>
        <v>190.48000000000002</v>
      </c>
    </row>
    <row r="762" spans="1:4" x14ac:dyDescent="0.25">
      <c r="A762" s="256" t="s">
        <v>88</v>
      </c>
      <c r="B762">
        <f>VLOOKUP(A762,'[2]Special condition stocks'!$A:$U,21,FALSE)</f>
        <v>0.08</v>
      </c>
    </row>
    <row r="763" spans="1:4" x14ac:dyDescent="0.25">
      <c r="A763" s="256" t="s">
        <v>193</v>
      </c>
      <c r="B763">
        <f>VLOOKUP(A763,'[2]Special condition stocks'!$A:$U,21,FALSE)-10-13.1</f>
        <v>6.0000000000000497E-2</v>
      </c>
    </row>
    <row r="764" spans="1:4" x14ac:dyDescent="0.25">
      <c r="A764" s="256" t="s">
        <v>204</v>
      </c>
    </row>
    <row r="765" spans="1:4" x14ac:dyDescent="0.25">
      <c r="A765" s="256" t="s">
        <v>90</v>
      </c>
    </row>
    <row r="767" spans="1:4" x14ac:dyDescent="0.25">
      <c r="A767" s="256" t="s">
        <v>194</v>
      </c>
      <c r="B767">
        <f>VLOOKUP(A767,'[2]Special condition stocks'!$A:$U,21,FALSE)-5.6+0.2+13.1</f>
        <v>13.703999999999999</v>
      </c>
      <c r="C767">
        <f>13.1+0.6</f>
        <v>13.7</v>
      </c>
      <c r="D767">
        <f>B767-C767</f>
        <v>3.9999999999995595E-3</v>
      </c>
    </row>
    <row r="768" spans="1:4" x14ac:dyDescent="0.25">
      <c r="A768" s="256" t="s">
        <v>92</v>
      </c>
      <c r="B768">
        <f>VLOOKUP(A768,'[2]Special condition stocks'!$A:$U,21,FALSE)</f>
        <v>223.97</v>
      </c>
    </row>
    <row r="769" spans="1:2" x14ac:dyDescent="0.25">
      <c r="A769" s="256" t="s">
        <v>242</v>
      </c>
      <c r="B769">
        <f>VLOOKUP(A769,'[2]Special condition stocks'!$A:$U,21,FALSE)</f>
        <v>98.122</v>
      </c>
    </row>
    <row r="770" spans="1:2" x14ac:dyDescent="0.25">
      <c r="A770" s="256" t="s">
        <v>195</v>
      </c>
      <c r="B770">
        <f>VLOOKUP(A770,'[2]Special condition stocks'!$A:$U,21,FALSE)</f>
        <v>14.351000000000001</v>
      </c>
    </row>
    <row r="771" spans="1:2" x14ac:dyDescent="0.25">
      <c r="A771" s="256" t="s">
        <v>94</v>
      </c>
      <c r="B771">
        <f>VLOOKUP(A771,'[2]Special condition stocks'!$A:$U,21,FALSE)</f>
        <v>30.795000000000002</v>
      </c>
    </row>
    <row r="772" spans="1:2" x14ac:dyDescent="0.25">
      <c r="A772" s="256" t="s">
        <v>95</v>
      </c>
      <c r="B772">
        <f>VLOOKUP(A772,'[2]Special condition stocks'!$A:$U,21,FALSE)</f>
        <v>62.331000000000003</v>
      </c>
    </row>
    <row r="773" spans="1:2" x14ac:dyDescent="0.25">
      <c r="A773" s="256" t="s">
        <v>196</v>
      </c>
      <c r="B773">
        <f>VLOOKUP(A773,'[2]Special condition stocks'!$A:$U,21,FALSE)</f>
        <v>275.42899999999997</v>
      </c>
    </row>
    <row r="774" spans="1:2" x14ac:dyDescent="0.25">
      <c r="A774" s="256" t="s">
        <v>197</v>
      </c>
      <c r="B774">
        <f>VLOOKUP(A774,'[2]Special condition stocks'!$A:$U,21,FALSE)</f>
        <v>3.1640000000000001</v>
      </c>
    </row>
    <row r="775" spans="1:2" x14ac:dyDescent="0.25">
      <c r="A775" s="256" t="s">
        <v>198</v>
      </c>
      <c r="B775">
        <f>VLOOKUP(A775,'[2]Special condition stocks'!$A:$U,21,FALSE)</f>
        <v>0.59599999999999997</v>
      </c>
    </row>
    <row r="776" spans="1:2" x14ac:dyDescent="0.25">
      <c r="A776" s="256" t="s">
        <v>199</v>
      </c>
      <c r="B776">
        <f>VLOOKUP(A776,'[2]Special condition stocks'!$A:$U,21,FALSE)</f>
        <v>0</v>
      </c>
    </row>
    <row r="777" spans="1:2" x14ac:dyDescent="0.25">
      <c r="A777" s="256" t="s">
        <v>200</v>
      </c>
      <c r="B777">
        <f>VLOOKUP(A777,'[2]Special condition stocks'!$A:$U,21,FALSE)</f>
        <v>326.48</v>
      </c>
    </row>
    <row r="778" spans="1:2" x14ac:dyDescent="0.25">
      <c r="A778" s="256" t="s">
        <v>101</v>
      </c>
      <c r="B778">
        <f>VLOOKUP(A778,'[2]Special condition stocks'!$A:$U,21,FALSE)</f>
        <v>2.2010000000000001</v>
      </c>
    </row>
    <row r="779" spans="1:2" x14ac:dyDescent="0.25">
      <c r="A779" s="256" t="s">
        <v>201</v>
      </c>
      <c r="B779">
        <f>VLOOKUP(A779,'[2]Special condition stocks'!$A:$U,21,FALSE)</f>
        <v>0.32100000000000001</v>
      </c>
    </row>
    <row r="780" spans="1:2" x14ac:dyDescent="0.25">
      <c r="A780" s="256" t="s">
        <v>103</v>
      </c>
    </row>
    <row r="781" spans="1:2" x14ac:dyDescent="0.25">
      <c r="A781" s="256" t="s">
        <v>104</v>
      </c>
    </row>
    <row r="783" spans="1:2" x14ac:dyDescent="0.25">
      <c r="A783" s="256" t="s">
        <v>175</v>
      </c>
      <c r="B783">
        <f>VLOOKUP(A783,'[2]Special condition stocks'!$A:$U,21,FALSE)</f>
        <v>12.753</v>
      </c>
    </row>
    <row r="784" spans="1:2" x14ac:dyDescent="0.25">
      <c r="A784" s="256" t="s">
        <v>176</v>
      </c>
      <c r="B784">
        <f>VLOOKUP(A784,'[2]Special condition stocks'!$A:$U,21,FALSE)</f>
        <v>0.317</v>
      </c>
    </row>
    <row r="785" spans="1:5" x14ac:dyDescent="0.25">
      <c r="A785" s="256" t="s">
        <v>177</v>
      </c>
      <c r="B785">
        <f>VLOOKUP(A785,'[2]Special condition stocks'!$A:$U,21,FALSE)</f>
        <v>9</v>
      </c>
    </row>
    <row r="786" spans="1:5" x14ac:dyDescent="0.25">
      <c r="A786" s="256" t="s">
        <v>178</v>
      </c>
      <c r="B786">
        <f>VLOOKUP(A786,'[2]Special condition stocks'!$A:$U,21,FALSE)</f>
        <v>0</v>
      </c>
    </row>
    <row r="787" spans="1:5" x14ac:dyDescent="0.25">
      <c r="A787" s="256" t="s">
        <v>174</v>
      </c>
      <c r="B787">
        <f>VLOOKUP(A787,'[2]Special condition stocks'!$A:$U,21,FALSE)</f>
        <v>0.27500000000000002</v>
      </c>
    </row>
    <row r="788" spans="1:5" x14ac:dyDescent="0.25">
      <c r="A788" s="256" t="s">
        <v>179</v>
      </c>
      <c r="B788">
        <f>VLOOKUP(A788,'[2]Special condition stocks'!$A:$U,21,FALSE)</f>
        <v>0</v>
      </c>
    </row>
    <row r="789" spans="1:5" x14ac:dyDescent="0.25">
      <c r="A789" s="256" t="s">
        <v>180</v>
      </c>
      <c r="B789">
        <f>VLOOKUP(A789,'[2]Special condition stocks'!$A:$U,21,FALSE)</f>
        <v>0</v>
      </c>
    </row>
    <row r="790" spans="1:5" x14ac:dyDescent="0.25">
      <c r="A790" s="256" t="s">
        <v>181</v>
      </c>
      <c r="B790">
        <f>VLOOKUP(A790,'[2]Special condition stocks'!$A:$U,21,FALSE)</f>
        <v>38.902000000000001</v>
      </c>
    </row>
    <row r="791" spans="1:5" x14ac:dyDescent="0.25">
      <c r="A791" s="256" t="s">
        <v>182</v>
      </c>
      <c r="B791">
        <f>VLOOKUP(A791,'[2]Special condition stocks'!$A:$U,21,FALSE)</f>
        <v>7.0000000000000007E-2</v>
      </c>
    </row>
    <row r="792" spans="1:5" x14ac:dyDescent="0.25">
      <c r="A792" s="256" t="s">
        <v>183</v>
      </c>
      <c r="B792">
        <f>VLOOKUP(A792,'[2]Special condition stocks'!$A:$U,21,FALSE)</f>
        <v>8</v>
      </c>
    </row>
    <row r="793" spans="1:5" x14ac:dyDescent="0.25">
      <c r="A793" s="256" t="s">
        <v>184</v>
      </c>
      <c r="B793">
        <f>VLOOKUP(A793,'[2]Special condition stocks'!$A:$U,21,FALSE)</f>
        <v>0.04</v>
      </c>
    </row>
    <row r="796" spans="1:5" x14ac:dyDescent="0.25">
      <c r="A796" s="256" t="s">
        <v>243</v>
      </c>
    </row>
    <row r="799" spans="1:5" x14ac:dyDescent="0.2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">
      <c r="A812" s="255">
        <v>593</v>
      </c>
      <c r="B812" s="254" t="s">
        <v>267</v>
      </c>
      <c r="C812" s="254" t="s">
        <v>268</v>
      </c>
      <c r="D812" s="255">
        <v>4.2</v>
      </c>
      <c r="E812" s="254" t="s">
        <v>80</v>
      </c>
    </row>
    <row r="813" spans="1:11" x14ac:dyDescent="0.2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">
      <c r="A818" s="168"/>
    </row>
    <row r="819" spans="1:5" x14ac:dyDescent="0.2">
      <c r="A819" s="168"/>
    </row>
    <row r="820" spans="1:5" x14ac:dyDescent="0.2">
      <c r="A820" s="168"/>
    </row>
    <row r="821" spans="1:5" x14ac:dyDescent="0.2">
      <c r="A821" s="168"/>
    </row>
    <row r="822" spans="1:5" x14ac:dyDescent="0.2">
      <c r="A822" s="168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5546875" defaultRowHeight="12" x14ac:dyDescent="0.2"/>
  <cols>
    <col min="1" max="1" width="4.5703125" style="203" customWidth="1"/>
    <col min="2" max="2" width="19.7109375" style="203" bestFit="1" customWidth="1"/>
    <col min="3" max="3" width="25.7109375" style="203" bestFit="1" customWidth="1"/>
    <col min="4" max="4" width="12.42578125" style="203" customWidth="1"/>
    <col min="5" max="5" width="11.5703125" style="203" customWidth="1"/>
    <col min="6" max="6" width="12.5703125" style="203" bestFit="1" customWidth="1"/>
    <col min="7" max="8" width="8.85546875" style="203"/>
    <col min="9" max="15" width="0" style="203" hidden="1" customWidth="1"/>
    <col min="16" max="17" width="8.85546875" style="203"/>
    <col min="18" max="18" width="39.5703125" style="203" bestFit="1" customWidth="1"/>
    <col min="19" max="16384" width="8.85546875" style="203"/>
  </cols>
  <sheetData>
    <row r="1" spans="2:16" ht="12.75" thickBot="1" x14ac:dyDescent="0.25"/>
    <row r="2" spans="2:16" x14ac:dyDescent="0.2">
      <c r="B2" s="204"/>
      <c r="C2" s="205"/>
      <c r="D2" s="204"/>
      <c r="E2" s="206"/>
      <c r="F2" s="204"/>
    </row>
    <row r="3" spans="2:16" x14ac:dyDescent="0.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75" thickBot="1" x14ac:dyDescent="0.25">
      <c r="B5" s="210"/>
      <c r="C5" s="211"/>
      <c r="D5" s="210"/>
      <c r="E5" s="212" t="s">
        <v>71</v>
      </c>
      <c r="F5" s="210"/>
    </row>
    <row r="6" spans="2:16" x14ac:dyDescent="0.2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7" t="s">
        <v>99</v>
      </c>
      <c r="C29" s="213"/>
      <c r="E29" s="214">
        <v>0</v>
      </c>
      <c r="F29" s="213">
        <v>0</v>
      </c>
    </row>
    <row r="30" spans="2:15" x14ac:dyDescent="0.2">
      <c r="B30" s="207" t="s">
        <v>100</v>
      </c>
      <c r="C30" s="207"/>
      <c r="E30" s="214">
        <v>0</v>
      </c>
      <c r="F30" s="213">
        <v>0</v>
      </c>
    </row>
    <row r="31" spans="2:15" x14ac:dyDescent="0.2">
      <c r="B31" s="207" t="s">
        <v>101</v>
      </c>
      <c r="C31" s="213"/>
      <c r="E31" s="214">
        <v>0</v>
      </c>
      <c r="F31" s="213">
        <v>0</v>
      </c>
    </row>
    <row r="32" spans="2:15" x14ac:dyDescent="0.2">
      <c r="B32" s="207" t="s">
        <v>102</v>
      </c>
      <c r="C32" s="213"/>
      <c r="E32" s="214">
        <v>0</v>
      </c>
      <c r="F32" s="213">
        <v>0</v>
      </c>
    </row>
    <row r="33" spans="2:6" x14ac:dyDescent="0.2">
      <c r="B33" s="207"/>
      <c r="C33" s="213"/>
      <c r="E33" s="214">
        <v>0</v>
      </c>
      <c r="F33" s="213">
        <v>0</v>
      </c>
    </row>
    <row r="34" spans="2:6" s="217" customFormat="1" x14ac:dyDescent="0.2">
      <c r="B34" s="215" t="s">
        <v>104</v>
      </c>
      <c r="C34" s="216"/>
      <c r="E34" s="214">
        <v>0</v>
      </c>
      <c r="F34" s="213">
        <v>0</v>
      </c>
    </row>
    <row r="35" spans="2:6" x14ac:dyDescent="0.2">
      <c r="B35" s="207"/>
      <c r="C35" s="213"/>
      <c r="E35" s="214">
        <v>0</v>
      </c>
      <c r="F35" s="213">
        <v>0</v>
      </c>
    </row>
    <row r="36" spans="2:6" x14ac:dyDescent="0.2">
      <c r="B36" s="207" t="s">
        <v>174</v>
      </c>
      <c r="C36" s="213"/>
      <c r="E36" s="214">
        <v>0</v>
      </c>
      <c r="F36" s="213">
        <v>0</v>
      </c>
    </row>
    <row r="37" spans="2:6" x14ac:dyDescent="0.2">
      <c r="B37" s="207" t="s">
        <v>175</v>
      </c>
      <c r="C37" s="213"/>
      <c r="E37" s="214">
        <v>0</v>
      </c>
      <c r="F37" s="213">
        <v>0</v>
      </c>
    </row>
    <row r="38" spans="2:6" x14ac:dyDescent="0.2">
      <c r="B38" s="207" t="s">
        <v>176</v>
      </c>
      <c r="C38" s="213"/>
      <c r="E38" s="214">
        <v>0</v>
      </c>
      <c r="F38" s="213">
        <v>0</v>
      </c>
    </row>
    <row r="39" spans="2:6" x14ac:dyDescent="0.2">
      <c r="B39" s="207" t="s">
        <v>177</v>
      </c>
      <c r="C39" s="207"/>
      <c r="E39" s="214">
        <v>0</v>
      </c>
      <c r="F39" s="213">
        <v>0</v>
      </c>
    </row>
    <row r="40" spans="2:6" x14ac:dyDescent="0.2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">
      <c r="B41" s="215"/>
      <c r="C41" s="207"/>
      <c r="E41" s="214">
        <v>0</v>
      </c>
      <c r="F41" s="213">
        <v>0</v>
      </c>
    </row>
    <row r="42" spans="2:6" x14ac:dyDescent="0.2">
      <c r="B42" s="207" t="s">
        <v>179</v>
      </c>
      <c r="C42" s="207"/>
      <c r="E42" s="214">
        <v>0</v>
      </c>
      <c r="F42" s="213">
        <v>0</v>
      </c>
    </row>
    <row r="43" spans="2:6" x14ac:dyDescent="0.2">
      <c r="B43" s="207" t="s">
        <v>180</v>
      </c>
      <c r="C43" s="207"/>
      <c r="E43" s="214">
        <v>0</v>
      </c>
      <c r="F43" s="213">
        <v>0</v>
      </c>
    </row>
    <row r="44" spans="2:6" x14ac:dyDescent="0.2">
      <c r="B44" s="207" t="s">
        <v>181</v>
      </c>
      <c r="C44" s="207"/>
      <c r="E44" s="214">
        <v>0</v>
      </c>
      <c r="F44" s="213">
        <v>0</v>
      </c>
    </row>
    <row r="45" spans="2:6" x14ac:dyDescent="0.2">
      <c r="B45" s="207" t="s">
        <v>182</v>
      </c>
      <c r="C45" s="207"/>
      <c r="E45" s="214">
        <v>0</v>
      </c>
      <c r="F45" s="213">
        <v>0</v>
      </c>
    </row>
    <row r="46" spans="2:6" x14ac:dyDescent="0.2">
      <c r="B46" s="207" t="s">
        <v>183</v>
      </c>
      <c r="C46" s="207"/>
      <c r="E46" s="214">
        <v>0</v>
      </c>
      <c r="F46" s="213">
        <v>0</v>
      </c>
    </row>
    <row r="47" spans="2:6" x14ac:dyDescent="0.2">
      <c r="B47" s="207" t="s">
        <v>184</v>
      </c>
      <c r="C47" s="207"/>
      <c r="E47" s="214">
        <v>0</v>
      </c>
      <c r="F47" s="213">
        <v>0</v>
      </c>
    </row>
    <row r="48" spans="2:6" x14ac:dyDescent="0.2">
      <c r="B48" s="207" t="s">
        <v>109</v>
      </c>
      <c r="C48" s="207"/>
      <c r="E48" s="214">
        <v>0</v>
      </c>
      <c r="F48" s="213">
        <v>0</v>
      </c>
    </row>
    <row r="49" spans="2:6" ht="12.75" thickBot="1" x14ac:dyDescent="0.25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19"/>
      <c r="B2" s="220" t="s">
        <v>71</v>
      </c>
      <c r="C2" s="220" t="s">
        <v>185</v>
      </c>
      <c r="D2" s="221" t="s">
        <v>186</v>
      </c>
    </row>
    <row r="3" spans="1:4" x14ac:dyDescent="0.2">
      <c r="A3" s="208" t="s">
        <v>80</v>
      </c>
      <c r="B3" s="209"/>
      <c r="C3" s="209"/>
      <c r="D3" s="222"/>
    </row>
    <row r="4" spans="1:4" x14ac:dyDescent="0.2">
      <c r="A4" s="208" t="s">
        <v>187</v>
      </c>
      <c r="B4" s="209"/>
      <c r="C4" s="209"/>
      <c r="D4" s="222"/>
    </row>
    <row r="5" spans="1:4" x14ac:dyDescent="0.2">
      <c r="A5" s="208" t="s">
        <v>82</v>
      </c>
      <c r="B5" s="209"/>
      <c r="C5" s="209"/>
      <c r="D5" s="222"/>
    </row>
    <row r="6" spans="1:4" x14ac:dyDescent="0.2">
      <c r="A6" s="208" t="s">
        <v>188</v>
      </c>
      <c r="B6" s="209"/>
      <c r="C6" s="209"/>
      <c r="D6" s="222"/>
    </row>
    <row r="7" spans="1:4" x14ac:dyDescent="0.2">
      <c r="A7" s="208" t="s">
        <v>189</v>
      </c>
      <c r="B7" s="209"/>
      <c r="C7" s="209"/>
      <c r="D7" s="222"/>
    </row>
    <row r="8" spans="1:4" x14ac:dyDescent="0.2">
      <c r="A8" s="208" t="s">
        <v>190</v>
      </c>
      <c r="B8" s="209"/>
      <c r="C8" s="209"/>
      <c r="D8" s="222"/>
    </row>
    <row r="9" spans="1:4" x14ac:dyDescent="0.2">
      <c r="A9" s="208" t="s">
        <v>191</v>
      </c>
      <c r="B9" s="209"/>
      <c r="C9" s="209"/>
      <c r="D9" s="222"/>
    </row>
    <row r="10" spans="1:4" x14ac:dyDescent="0.2">
      <c r="A10" s="208" t="s">
        <v>192</v>
      </c>
      <c r="B10" s="209"/>
      <c r="C10" s="209"/>
      <c r="D10" s="222"/>
    </row>
    <row r="11" spans="1:4" x14ac:dyDescent="0.2">
      <c r="A11" s="208" t="s">
        <v>88</v>
      </c>
      <c r="B11" s="209"/>
      <c r="C11" s="209"/>
      <c r="D11" s="222"/>
    </row>
    <row r="12" spans="1:4" x14ac:dyDescent="0.2">
      <c r="A12" s="208" t="s">
        <v>193</v>
      </c>
      <c r="B12" s="209"/>
      <c r="C12" s="209"/>
      <c r="D12" s="222"/>
    </row>
    <row r="13" spans="1:4" x14ac:dyDescent="0.2">
      <c r="A13" s="208"/>
      <c r="B13" s="209"/>
      <c r="C13" s="209"/>
      <c r="D13" s="222"/>
    </row>
    <row r="14" spans="1:4" s="226" customFormat="1" x14ac:dyDescent="0.2">
      <c r="A14" s="223"/>
      <c r="B14" s="224"/>
      <c r="C14" s="224"/>
      <c r="D14" s="225"/>
    </row>
    <row r="15" spans="1:4" x14ac:dyDescent="0.2">
      <c r="A15" s="208"/>
      <c r="B15" s="209"/>
      <c r="C15" s="209"/>
      <c r="D15" s="222"/>
    </row>
    <row r="16" spans="1:4" x14ac:dyDescent="0.2">
      <c r="A16" s="208" t="s">
        <v>194</v>
      </c>
      <c r="B16" s="209"/>
      <c r="C16" s="209"/>
      <c r="D16" s="222"/>
    </row>
    <row r="17" spans="1:4" x14ac:dyDescent="0.2">
      <c r="A17" s="208" t="s">
        <v>92</v>
      </c>
      <c r="B17" s="209"/>
      <c r="C17" s="209"/>
      <c r="D17" s="222"/>
    </row>
    <row r="18" spans="1:4" x14ac:dyDescent="0.2">
      <c r="A18" s="208"/>
      <c r="B18" s="209"/>
      <c r="C18" s="209"/>
      <c r="D18" s="222"/>
    </row>
    <row r="19" spans="1:4" x14ac:dyDescent="0.2">
      <c r="A19" s="208" t="s">
        <v>195</v>
      </c>
      <c r="B19" s="209"/>
      <c r="C19" s="209"/>
      <c r="D19" s="222"/>
    </row>
    <row r="20" spans="1:4" x14ac:dyDescent="0.2">
      <c r="A20" s="208" t="s">
        <v>94</v>
      </c>
      <c r="B20" s="209"/>
      <c r="C20" s="209"/>
      <c r="D20" s="222"/>
    </row>
    <row r="21" spans="1:4" x14ac:dyDescent="0.2">
      <c r="A21" s="208" t="s">
        <v>95</v>
      </c>
      <c r="B21" s="209"/>
      <c r="C21" s="209"/>
      <c r="D21" s="222"/>
    </row>
    <row r="22" spans="1:4" x14ac:dyDescent="0.2">
      <c r="A22" s="208" t="s">
        <v>196</v>
      </c>
      <c r="B22" s="209"/>
      <c r="C22" s="209"/>
      <c r="D22" s="222"/>
    </row>
    <row r="23" spans="1:4" x14ac:dyDescent="0.2">
      <c r="A23" s="208" t="s">
        <v>197</v>
      </c>
      <c r="B23" s="209"/>
      <c r="C23" s="209"/>
      <c r="D23" s="222"/>
    </row>
    <row r="24" spans="1:4" x14ac:dyDescent="0.2">
      <c r="A24" s="208" t="s">
        <v>198</v>
      </c>
      <c r="B24" s="209"/>
      <c r="C24" s="209"/>
      <c r="D24" s="222"/>
    </row>
    <row r="25" spans="1:4" x14ac:dyDescent="0.2">
      <c r="A25" s="208" t="s">
        <v>199</v>
      </c>
      <c r="B25" s="209"/>
      <c r="C25" s="209"/>
      <c r="D25" s="222"/>
    </row>
    <row r="26" spans="1:4" x14ac:dyDescent="0.2">
      <c r="A26" s="208" t="s">
        <v>200</v>
      </c>
      <c r="B26" s="209"/>
      <c r="C26" s="209"/>
      <c r="D26" s="222"/>
    </row>
    <row r="27" spans="1:4" x14ac:dyDescent="0.2">
      <c r="A27" s="208" t="s">
        <v>101</v>
      </c>
      <c r="B27" s="209"/>
      <c r="C27" s="209"/>
      <c r="D27" s="222"/>
    </row>
    <row r="28" spans="1:4" x14ac:dyDescent="0.2">
      <c r="A28" s="208" t="s">
        <v>201</v>
      </c>
      <c r="B28" s="209"/>
      <c r="C28" s="209"/>
      <c r="D28" s="222"/>
    </row>
    <row r="29" spans="1:4" x14ac:dyDescent="0.2">
      <c r="A29" s="208"/>
      <c r="B29" s="209"/>
      <c r="C29" s="209"/>
      <c r="D29" s="222"/>
    </row>
    <row r="30" spans="1:4" s="226" customFormat="1" x14ac:dyDescent="0.2">
      <c r="A30" s="223"/>
      <c r="B30" s="224"/>
      <c r="C30" s="224"/>
      <c r="D30" s="225"/>
    </row>
    <row r="31" spans="1:4" x14ac:dyDescent="0.2">
      <c r="A31" s="208"/>
      <c r="B31" s="209"/>
      <c r="C31" s="209"/>
      <c r="D31" s="222"/>
    </row>
    <row r="32" spans="1:4" x14ac:dyDescent="0.2">
      <c r="A32" s="208"/>
      <c r="B32" s="209"/>
      <c r="C32" s="209"/>
      <c r="D32" s="222"/>
    </row>
    <row r="33" spans="1:10" x14ac:dyDescent="0.2">
      <c r="A33" s="208" t="s">
        <v>174</v>
      </c>
      <c r="B33" s="209"/>
      <c r="C33" s="209"/>
      <c r="D33" s="222"/>
    </row>
    <row r="34" spans="1:10" x14ac:dyDescent="0.2">
      <c r="A34" s="208" t="s">
        <v>175</v>
      </c>
      <c r="B34" s="209"/>
      <c r="C34" s="209"/>
      <c r="D34" s="222"/>
    </row>
    <row r="35" spans="1:10" x14ac:dyDescent="0.2">
      <c r="A35" s="208" t="s">
        <v>176</v>
      </c>
      <c r="B35" s="209"/>
      <c r="C35" s="209"/>
      <c r="D35" s="222"/>
    </row>
    <row r="36" spans="1:10" x14ac:dyDescent="0.2">
      <c r="A36" s="208" t="s">
        <v>177</v>
      </c>
      <c r="B36" s="209"/>
      <c r="C36" s="209"/>
      <c r="D36" s="222"/>
      <c r="J36" s="226"/>
    </row>
    <row r="37" spans="1:10" s="226" customFormat="1" x14ac:dyDescent="0.2">
      <c r="A37" s="208" t="s">
        <v>178</v>
      </c>
      <c r="B37" s="209"/>
      <c r="C37" s="209"/>
      <c r="D37" s="222"/>
    </row>
    <row r="38" spans="1:10" x14ac:dyDescent="0.2">
      <c r="A38" s="227"/>
      <c r="D38" s="222"/>
    </row>
    <row r="39" spans="1:10" x14ac:dyDescent="0.2">
      <c r="A39" s="208" t="s">
        <v>179</v>
      </c>
      <c r="B39" s="203"/>
      <c r="D39" s="222"/>
    </row>
    <row r="40" spans="1:10" x14ac:dyDescent="0.2">
      <c r="A40" s="208" t="s">
        <v>180</v>
      </c>
      <c r="B40" s="203"/>
      <c r="D40" s="222"/>
    </row>
    <row r="41" spans="1:10" x14ac:dyDescent="0.2">
      <c r="A41" s="208" t="s">
        <v>181</v>
      </c>
      <c r="B41" s="203"/>
      <c r="D41" s="222"/>
    </row>
    <row r="42" spans="1:10" x14ac:dyDescent="0.2">
      <c r="A42" s="208" t="s">
        <v>182</v>
      </c>
      <c r="B42" s="203"/>
      <c r="D42" s="222"/>
    </row>
    <row r="43" spans="1:10" x14ac:dyDescent="0.2">
      <c r="A43" s="208" t="s">
        <v>183</v>
      </c>
      <c r="B43" s="203"/>
      <c r="D43" s="222"/>
    </row>
    <row r="44" spans="1:10" ht="13.5" thickBot="1" x14ac:dyDescent="0.25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3"/>
      <c r="B1" s="203"/>
      <c r="C1" s="203"/>
      <c r="D1" s="203"/>
      <c r="E1" s="203"/>
      <c r="F1" s="203"/>
    </row>
    <row r="2" spans="1:6" x14ac:dyDescent="0.2">
      <c r="A2" s="203"/>
      <c r="B2" s="204"/>
      <c r="C2" s="205"/>
      <c r="D2" s="204"/>
      <c r="E2" s="206"/>
      <c r="F2" s="204"/>
    </row>
    <row r="3" spans="1:6" x14ac:dyDescent="0.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5" thickBot="1" x14ac:dyDescent="0.25">
      <c r="A5" s="203"/>
      <c r="B5" s="210"/>
      <c r="C5" s="211"/>
      <c r="D5" s="210"/>
      <c r="E5" s="212" t="s">
        <v>71</v>
      </c>
      <c r="F5" s="210"/>
    </row>
    <row r="6" spans="1:6" x14ac:dyDescent="0.2">
      <c r="A6" s="203"/>
      <c r="B6" s="207"/>
      <c r="C6" s="272" t="s">
        <v>202</v>
      </c>
      <c r="D6" s="273"/>
      <c r="E6" s="273"/>
      <c r="F6" s="274"/>
    </row>
    <row r="7" spans="1:6" x14ac:dyDescent="0.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">
      <c r="A17" s="203"/>
      <c r="B17" s="207"/>
      <c r="C17" s="231"/>
      <c r="D17" s="213"/>
      <c r="E17" s="214"/>
      <c r="F17" s="213"/>
    </row>
    <row r="18" spans="1:6" x14ac:dyDescent="0.2">
      <c r="A18" s="217"/>
      <c r="B18" s="215"/>
      <c r="C18" s="232"/>
      <c r="D18" s="216"/>
      <c r="E18" s="214"/>
      <c r="F18" s="213"/>
    </row>
    <row r="19" spans="1:6" x14ac:dyDescent="0.2">
      <c r="A19" s="203"/>
      <c r="B19" s="207"/>
      <c r="C19" s="231"/>
      <c r="D19" s="213"/>
      <c r="E19" s="214"/>
      <c r="F19" s="213"/>
    </row>
    <row r="20" spans="1:6" x14ac:dyDescent="0.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">
      <c r="A22" s="203"/>
      <c r="B22" s="207"/>
      <c r="C22" s="230"/>
      <c r="D22" s="213"/>
      <c r="E22" s="214"/>
      <c r="F22" s="213"/>
    </row>
    <row r="23" spans="1:6" x14ac:dyDescent="0.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">
      <c r="A33" s="203"/>
      <c r="B33" s="207"/>
      <c r="C33" s="231"/>
      <c r="D33" s="213"/>
      <c r="E33" s="214"/>
      <c r="F33" s="213"/>
    </row>
    <row r="34" spans="1:6" x14ac:dyDescent="0.2">
      <c r="A34" s="217"/>
      <c r="B34" s="215"/>
      <c r="C34" s="232"/>
      <c r="D34" s="216"/>
      <c r="E34" s="214"/>
      <c r="F34" s="213"/>
    </row>
    <row r="35" spans="1:6" x14ac:dyDescent="0.2">
      <c r="A35" s="203"/>
      <c r="B35" s="207"/>
      <c r="C35" s="231"/>
      <c r="D35" s="213"/>
      <c r="E35" s="214"/>
      <c r="F35" s="213"/>
    </row>
    <row r="36" spans="1:6" x14ac:dyDescent="0.2">
      <c r="A36" s="203"/>
      <c r="B36" s="207"/>
      <c r="C36" s="231"/>
      <c r="D36" s="213"/>
      <c r="E36" s="214"/>
      <c r="F36" s="213"/>
    </row>
    <row r="37" spans="1:6" x14ac:dyDescent="0.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">
      <c r="A42" s="203"/>
      <c r="B42" s="207"/>
      <c r="C42" s="207"/>
      <c r="D42" s="207"/>
      <c r="E42" s="214"/>
      <c r="F42" s="213"/>
    </row>
    <row r="43" spans="1:6" x14ac:dyDescent="0.2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">
      <c r="B47" s="207" t="s">
        <v>183</v>
      </c>
      <c r="C47" s="207"/>
      <c r="D47" s="207"/>
      <c r="E47" s="214">
        <v>0</v>
      </c>
      <c r="F47" s="213">
        <v>0</v>
      </c>
    </row>
    <row r="48" spans="1:6" ht="13.5" thickBot="1" x14ac:dyDescent="0.25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2020-02-05T11:21:26Z</cp:lastPrinted>
  <dcterms:created xsi:type="dcterms:W3CDTF">2011-07-06T13:44:43Z</dcterms:created>
  <dcterms:modified xsi:type="dcterms:W3CDTF">2021-09-22T13:19:48Z</dcterms:modified>
</cp:coreProperties>
</file>