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3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4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7.xml" ContentType="application/vnd.openxmlformats-officedocument.drawing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shing Business Unit\Fish Market\Fish Stats\Landing Averages\"/>
    </mc:Choice>
  </mc:AlternateContent>
  <xr:revisionPtr revIDLastSave="0" documentId="13_ncr:1_{41A8C010-FC04-4534-998E-2E982E50A864}" xr6:coauthVersionLast="47" xr6:coauthVersionMax="47" xr10:uidLastSave="{00000000-0000-0000-0000-000000000000}"/>
  <bookViews>
    <workbookView xWindow="-120" yWindow="-120" windowWidth="29040" windowHeight="15840" tabRatio="753" activeTab="13" xr2:uid="{00000000-000D-0000-FFFF-FFFF00000000}"/>
  </bookViews>
  <sheets>
    <sheet name="White Fish 2025" sheetId="2" r:id="rId1"/>
    <sheet name="Weekly Report " sheetId="15" r:id="rId2"/>
    <sheet name="MSC" sheetId="6" r:id="rId3"/>
    <sheet name="Daily Ave Price" sheetId="9" r:id="rId4"/>
    <sheet name="Pelagic" sheetId="3" r:id="rId5"/>
    <sheet name="Market Share January 2025" sheetId="11" r:id="rId6"/>
    <sheet name="Market Share February 2025" sheetId="27" r:id="rId7"/>
    <sheet name="Market Share March 2025" sheetId="28" r:id="rId8"/>
    <sheet name="Sheet2" sheetId="29" state="hidden" r:id="rId9"/>
    <sheet name="Sheet3" sheetId="30" state="hidden" r:id="rId10"/>
    <sheet name="Sheet4" sheetId="31" state="hidden" r:id="rId11"/>
    <sheet name="Sheet5" sheetId="32" state="hidden" r:id="rId12"/>
    <sheet name="Sheet6" sheetId="33" state="hidden" r:id="rId13"/>
    <sheet name="Market Share April 2025" sheetId="34" r:id="rId14"/>
    <sheet name="Market Share 2024 v 2025" sheetId="20" r:id="rId15"/>
    <sheet name="Figures" sheetId="7" r:id="rId16"/>
    <sheet name="Market Landings" sheetId="19" r:id="rId17"/>
    <sheet name="Graphs" sheetId="1" r:id="rId18"/>
    <sheet name="Home Vessels Landing" sheetId="26" r:id="rId1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65" i="9" l="1"/>
  <c r="M465" i="9"/>
  <c r="L465" i="9"/>
  <c r="K465" i="9"/>
  <c r="J465" i="9"/>
  <c r="I465" i="9"/>
  <c r="H465" i="9"/>
  <c r="G465" i="9"/>
  <c r="F465" i="9"/>
  <c r="E465" i="9"/>
  <c r="D465" i="9"/>
  <c r="C465" i="9"/>
  <c r="B465" i="9"/>
  <c r="N464" i="9"/>
  <c r="M464" i="9"/>
  <c r="L464" i="9"/>
  <c r="K464" i="9"/>
  <c r="J464" i="9"/>
  <c r="I464" i="9"/>
  <c r="H464" i="9"/>
  <c r="G464" i="9"/>
  <c r="F464" i="9"/>
  <c r="E464" i="9"/>
  <c r="D464" i="9"/>
  <c r="C464" i="9"/>
  <c r="B464" i="9"/>
  <c r="N455" i="9"/>
  <c r="N456" i="9" s="1"/>
  <c r="N457" i="9" s="1"/>
  <c r="M455" i="9"/>
  <c r="M456" i="9" s="1"/>
  <c r="L455" i="9"/>
  <c r="L456" i="9" s="1"/>
  <c r="K455" i="9"/>
  <c r="K456" i="9" s="1"/>
  <c r="J455" i="9"/>
  <c r="J456" i="9" s="1"/>
  <c r="I455" i="9"/>
  <c r="I456" i="9" s="1"/>
  <c r="H455" i="9"/>
  <c r="H456" i="9" s="1"/>
  <c r="G455" i="9"/>
  <c r="G456" i="9" s="1"/>
  <c r="F455" i="9"/>
  <c r="F456" i="9" s="1"/>
  <c r="E455" i="9"/>
  <c r="E456" i="9" s="1"/>
  <c r="D455" i="9"/>
  <c r="D456" i="9" s="1"/>
  <c r="C455" i="9"/>
  <c r="C456" i="9" s="1"/>
  <c r="B455" i="9"/>
  <c r="B456" i="9" s="1"/>
  <c r="U449" i="9"/>
  <c r="T445" i="9"/>
  <c r="S445" i="9"/>
  <c r="R445" i="9"/>
  <c r="Q445" i="9"/>
  <c r="P445" i="9"/>
  <c r="O445" i="9"/>
  <c r="N445" i="9"/>
  <c r="M445" i="9"/>
  <c r="M454" i="9" s="1"/>
  <c r="L445" i="9"/>
  <c r="L454" i="9" s="1"/>
  <c r="K445" i="9"/>
  <c r="K454" i="9" s="1"/>
  <c r="J445" i="9"/>
  <c r="J454" i="9" s="1"/>
  <c r="I445" i="9"/>
  <c r="I454" i="9" s="1"/>
  <c r="H445" i="9"/>
  <c r="H454" i="9" s="1"/>
  <c r="G445" i="9"/>
  <c r="G454" i="9" s="1"/>
  <c r="F445" i="9"/>
  <c r="F454" i="9" s="1"/>
  <c r="E445" i="9"/>
  <c r="E454" i="9" s="1"/>
  <c r="D445" i="9"/>
  <c r="D454" i="9" s="1"/>
  <c r="C445" i="9"/>
  <c r="C454" i="9" s="1"/>
  <c r="B445" i="9"/>
  <c r="B454" i="9" s="1"/>
  <c r="I23" i="20"/>
  <c r="E23" i="20"/>
  <c r="I22" i="20"/>
  <c r="E22" i="20"/>
  <c r="W19" i="20"/>
  <c r="S19" i="20"/>
  <c r="O19" i="20"/>
  <c r="AC32" i="20"/>
  <c r="AD32" i="20"/>
  <c r="AE32" i="20"/>
  <c r="AF32" i="20"/>
  <c r="AG32" i="20"/>
  <c r="AH32" i="20"/>
  <c r="AI32" i="20"/>
  <c r="AJ32" i="20"/>
  <c r="AK32" i="20"/>
  <c r="AL32" i="20"/>
  <c r="AM32" i="20"/>
  <c r="AN32" i="20"/>
  <c r="AO32" i="20"/>
  <c r="AP32" i="20"/>
  <c r="AQ32" i="20"/>
  <c r="AB32" i="20"/>
  <c r="AC22" i="20"/>
  <c r="AD22" i="20"/>
  <c r="AE22" i="20"/>
  <c r="AF22" i="20"/>
  <c r="AG22" i="20"/>
  <c r="AH22" i="20"/>
  <c r="AI22" i="20"/>
  <c r="AJ22" i="20"/>
  <c r="AK22" i="20"/>
  <c r="AL22" i="20"/>
  <c r="AM22" i="20"/>
  <c r="AN22" i="20"/>
  <c r="AO22" i="20"/>
  <c r="AP22" i="20"/>
  <c r="AQ22" i="20"/>
  <c r="AB22" i="20"/>
  <c r="W21" i="20"/>
  <c r="W20" i="20"/>
  <c r="S21" i="20"/>
  <c r="S20" i="20"/>
  <c r="O21" i="20"/>
  <c r="O20" i="20"/>
  <c r="I21" i="20"/>
  <c r="E21" i="20"/>
  <c r="P465" i="9" l="1"/>
  <c r="P464" i="9"/>
  <c r="E457" i="9"/>
  <c r="M457" i="9"/>
  <c r="L457" i="9"/>
  <c r="J457" i="9"/>
  <c r="H457" i="9"/>
  <c r="G457" i="9"/>
  <c r="F457" i="9"/>
  <c r="D457" i="9"/>
  <c r="B457" i="9"/>
  <c r="I457" i="9"/>
  <c r="C457" i="9"/>
  <c r="K457" i="9"/>
  <c r="I20" i="20"/>
  <c r="I19" i="20"/>
  <c r="E20" i="20"/>
  <c r="E19" i="20"/>
  <c r="N432" i="9"/>
  <c r="M432" i="9"/>
  <c r="L432" i="9"/>
  <c r="K432" i="9"/>
  <c r="J432" i="9"/>
  <c r="I432" i="9"/>
  <c r="H432" i="9"/>
  <c r="G432" i="9"/>
  <c r="F432" i="9"/>
  <c r="E432" i="9"/>
  <c r="D432" i="9"/>
  <c r="C432" i="9"/>
  <c r="B432" i="9"/>
  <c r="N431" i="9"/>
  <c r="M431" i="9"/>
  <c r="L431" i="9"/>
  <c r="K431" i="9"/>
  <c r="J431" i="9"/>
  <c r="I431" i="9"/>
  <c r="H431" i="9"/>
  <c r="G431" i="9"/>
  <c r="F431" i="9"/>
  <c r="E431" i="9"/>
  <c r="D431" i="9"/>
  <c r="C431" i="9"/>
  <c r="B431" i="9"/>
  <c r="N422" i="9"/>
  <c r="N423" i="9" s="1"/>
  <c r="N424" i="9" s="1"/>
  <c r="M422" i="9"/>
  <c r="M423" i="9" s="1"/>
  <c r="L422" i="9"/>
  <c r="L423" i="9" s="1"/>
  <c r="K422" i="9"/>
  <c r="K423" i="9" s="1"/>
  <c r="J422" i="9"/>
  <c r="J423" i="9" s="1"/>
  <c r="I422" i="9"/>
  <c r="I423" i="9" s="1"/>
  <c r="H422" i="9"/>
  <c r="H423" i="9" s="1"/>
  <c r="G422" i="9"/>
  <c r="G423" i="9" s="1"/>
  <c r="F422" i="9"/>
  <c r="F423" i="9" s="1"/>
  <c r="E422" i="9"/>
  <c r="E423" i="9" s="1"/>
  <c r="D422" i="9"/>
  <c r="D423" i="9" s="1"/>
  <c r="C422" i="9"/>
  <c r="C423" i="9" s="1"/>
  <c r="B422" i="9"/>
  <c r="B423" i="9" s="1"/>
  <c r="U416" i="9"/>
  <c r="T412" i="9"/>
  <c r="S412" i="9"/>
  <c r="R412" i="9"/>
  <c r="Q412" i="9"/>
  <c r="P412" i="9"/>
  <c r="O412" i="9"/>
  <c r="N412" i="9"/>
  <c r="M412" i="9"/>
  <c r="M421" i="9" s="1"/>
  <c r="L412" i="9"/>
  <c r="L421" i="9" s="1"/>
  <c r="K412" i="9"/>
  <c r="K421" i="9" s="1"/>
  <c r="J412" i="9"/>
  <c r="J421" i="9" s="1"/>
  <c r="I412" i="9"/>
  <c r="I421" i="9" s="1"/>
  <c r="H412" i="9"/>
  <c r="H421" i="9" s="1"/>
  <c r="G412" i="9"/>
  <c r="G421" i="9" s="1"/>
  <c r="F412" i="9"/>
  <c r="F421" i="9" s="1"/>
  <c r="E412" i="9"/>
  <c r="E421" i="9" s="1"/>
  <c r="D412" i="9"/>
  <c r="D421" i="9" s="1"/>
  <c r="C412" i="9"/>
  <c r="C421" i="9" s="1"/>
  <c r="B412" i="9"/>
  <c r="B421" i="9" s="1"/>
  <c r="BF186" i="15"/>
  <c r="BG186" i="15"/>
  <c r="BH186" i="15"/>
  <c r="BI186" i="15"/>
  <c r="BJ186" i="15"/>
  <c r="BK186" i="15"/>
  <c r="BL186" i="15"/>
  <c r="BM186" i="15"/>
  <c r="BN186" i="15"/>
  <c r="BO186" i="15"/>
  <c r="BP186" i="15"/>
  <c r="BQ186" i="15"/>
  <c r="BR186" i="15"/>
  <c r="BS186" i="15"/>
  <c r="BT186" i="15"/>
  <c r="BE186" i="15"/>
  <c r="BM194" i="15"/>
  <c r="BL194" i="15"/>
  <c r="BK194" i="15"/>
  <c r="BJ194" i="15"/>
  <c r="BI194" i="15"/>
  <c r="BH194" i="15"/>
  <c r="BG194" i="15"/>
  <c r="BF194" i="15"/>
  <c r="BE194" i="15"/>
  <c r="BD194" i="15"/>
  <c r="BM192" i="15"/>
  <c r="BL192" i="15"/>
  <c r="BK192" i="15"/>
  <c r="BJ192" i="15"/>
  <c r="BI192" i="15"/>
  <c r="BH192" i="15"/>
  <c r="BG192" i="15"/>
  <c r="BF192" i="15"/>
  <c r="BE192" i="15"/>
  <c r="BD192" i="15"/>
  <c r="AO187" i="15"/>
  <c r="AO188" i="15" s="1"/>
  <c r="AE190" i="15"/>
  <c r="AF190" i="15" s="1"/>
  <c r="AE189" i="15"/>
  <c r="AE188" i="15"/>
  <c r="AF188" i="15" s="1"/>
  <c r="AE187" i="15"/>
  <c r="AG187" i="15" s="1"/>
  <c r="AE186" i="15"/>
  <c r="AE185" i="15"/>
  <c r="AG185" i="15" s="1"/>
  <c r="AE184" i="15"/>
  <c r="AE183" i="15"/>
  <c r="AG183" i="15" s="1"/>
  <c r="AE182" i="15"/>
  <c r="AE192" i="15" s="1"/>
  <c r="AF186" i="15" s="1"/>
  <c r="AG181" i="15"/>
  <c r="AE181" i="15"/>
  <c r="V191" i="15"/>
  <c r="V190" i="15"/>
  <c r="W190" i="15" s="1"/>
  <c r="V189" i="15"/>
  <c r="W189" i="15" s="1"/>
  <c r="V187" i="15"/>
  <c r="V186" i="15"/>
  <c r="W186" i="15" s="1"/>
  <c r="V185" i="15"/>
  <c r="W185" i="15" s="1"/>
  <c r="V183" i="15"/>
  <c r="V182" i="15"/>
  <c r="W182" i="15" s="1"/>
  <c r="V181" i="15"/>
  <c r="W181" i="15" s="1"/>
  <c r="K194" i="15"/>
  <c r="K192" i="15" s="1"/>
  <c r="G194" i="15"/>
  <c r="G192" i="15" s="1"/>
  <c r="E194" i="15"/>
  <c r="C194" i="15"/>
  <c r="K193" i="15"/>
  <c r="I193" i="15"/>
  <c r="G193" i="15"/>
  <c r="E193" i="15"/>
  <c r="C193" i="15"/>
  <c r="J192" i="15"/>
  <c r="H192" i="15"/>
  <c r="F192" i="15"/>
  <c r="D192" i="15"/>
  <c r="B192" i="15"/>
  <c r="L194" i="15"/>
  <c r="J193" i="15"/>
  <c r="L192" i="15"/>
  <c r="H193" i="15"/>
  <c r="E192" i="15"/>
  <c r="D193" i="15"/>
  <c r="B193" i="15"/>
  <c r="P466" i="9" l="1"/>
  <c r="A458" i="9"/>
  <c r="U448" i="9" s="1"/>
  <c r="P432" i="9"/>
  <c r="P431" i="9"/>
  <c r="C424" i="9"/>
  <c r="M424" i="9"/>
  <c r="L424" i="9"/>
  <c r="K424" i="9"/>
  <c r="J424" i="9"/>
  <c r="H424" i="9"/>
  <c r="E424" i="9"/>
  <c r="D424" i="9"/>
  <c r="B424" i="9"/>
  <c r="F424" i="9"/>
  <c r="G424" i="9"/>
  <c r="I424" i="9"/>
  <c r="AF181" i="15"/>
  <c r="AF184" i="15"/>
  <c r="AF187" i="15"/>
  <c r="AF182" i="15"/>
  <c r="AE191" i="15"/>
  <c r="AF189" i="15" s="1"/>
  <c r="I192" i="15"/>
  <c r="M194" i="15"/>
  <c r="L193" i="15"/>
  <c r="M193" i="15"/>
  <c r="C192" i="15"/>
  <c r="P433" i="9" l="1"/>
  <c r="A425" i="9"/>
  <c r="U415" i="9" s="1"/>
  <c r="AF185" i="15"/>
  <c r="AF183" i="15"/>
  <c r="M192" i="15"/>
  <c r="N400" i="9" l="1"/>
  <c r="M400" i="9"/>
  <c r="L400" i="9"/>
  <c r="K400" i="9"/>
  <c r="J400" i="9"/>
  <c r="I400" i="9"/>
  <c r="H400" i="9"/>
  <c r="G400" i="9"/>
  <c r="F400" i="9"/>
  <c r="E400" i="9"/>
  <c r="D400" i="9"/>
  <c r="C400" i="9"/>
  <c r="B400" i="9"/>
  <c r="N399" i="9"/>
  <c r="M399" i="9"/>
  <c r="L399" i="9"/>
  <c r="K399" i="9"/>
  <c r="J399" i="9"/>
  <c r="I399" i="9"/>
  <c r="H399" i="9"/>
  <c r="G399" i="9"/>
  <c r="F399" i="9"/>
  <c r="E399" i="9"/>
  <c r="D399" i="9"/>
  <c r="C399" i="9"/>
  <c r="B399" i="9"/>
  <c r="N390" i="9"/>
  <c r="N391" i="9" s="1"/>
  <c r="N392" i="9" s="1"/>
  <c r="M390" i="9"/>
  <c r="M391" i="9" s="1"/>
  <c r="L390" i="9"/>
  <c r="L391" i="9" s="1"/>
  <c r="K390" i="9"/>
  <c r="K391" i="9" s="1"/>
  <c r="J390" i="9"/>
  <c r="J391" i="9" s="1"/>
  <c r="I390" i="9"/>
  <c r="I391" i="9" s="1"/>
  <c r="H390" i="9"/>
  <c r="H391" i="9" s="1"/>
  <c r="G390" i="9"/>
  <c r="G391" i="9" s="1"/>
  <c r="F390" i="9"/>
  <c r="F391" i="9" s="1"/>
  <c r="E390" i="9"/>
  <c r="E391" i="9" s="1"/>
  <c r="D390" i="9"/>
  <c r="D391" i="9" s="1"/>
  <c r="C390" i="9"/>
  <c r="C391" i="9" s="1"/>
  <c r="B390" i="9"/>
  <c r="B391" i="9" s="1"/>
  <c r="U384" i="9"/>
  <c r="T380" i="9"/>
  <c r="S380" i="9"/>
  <c r="R380" i="9"/>
  <c r="Q380" i="9"/>
  <c r="P380" i="9"/>
  <c r="O380" i="9"/>
  <c r="N380" i="9"/>
  <c r="M380" i="9"/>
  <c r="M389" i="9" s="1"/>
  <c r="L380" i="9"/>
  <c r="L389" i="9" s="1"/>
  <c r="K380" i="9"/>
  <c r="K389" i="9" s="1"/>
  <c r="J380" i="9"/>
  <c r="J389" i="9" s="1"/>
  <c r="I380" i="9"/>
  <c r="I389" i="9" s="1"/>
  <c r="H380" i="9"/>
  <c r="H389" i="9" s="1"/>
  <c r="G380" i="9"/>
  <c r="G389" i="9" s="1"/>
  <c r="F380" i="9"/>
  <c r="F389" i="9" s="1"/>
  <c r="E380" i="9"/>
  <c r="E389" i="9" s="1"/>
  <c r="D380" i="9"/>
  <c r="D389" i="9" s="1"/>
  <c r="C380" i="9"/>
  <c r="C389" i="9" s="1"/>
  <c r="B380" i="9"/>
  <c r="B389" i="9" s="1"/>
  <c r="BK178" i="15"/>
  <c r="BJ178" i="15"/>
  <c r="BI178" i="15"/>
  <c r="BH178" i="15"/>
  <c r="BG178" i="15"/>
  <c r="BF178" i="15"/>
  <c r="BE178" i="15"/>
  <c r="BD178" i="15"/>
  <c r="BC178" i="15"/>
  <c r="BB178" i="15"/>
  <c r="M178" i="15"/>
  <c r="C176" i="15"/>
  <c r="K176" i="15"/>
  <c r="J177" i="15"/>
  <c r="I176" i="15"/>
  <c r="H177" i="15"/>
  <c r="G176" i="15"/>
  <c r="E176" i="15"/>
  <c r="M177" i="15"/>
  <c r="BK176" i="15"/>
  <c r="BJ176" i="15"/>
  <c r="BI176" i="15"/>
  <c r="BH176" i="15"/>
  <c r="BG176" i="15"/>
  <c r="BF176" i="15"/>
  <c r="BE176" i="15"/>
  <c r="BD176" i="15"/>
  <c r="BC176" i="15"/>
  <c r="BB176" i="15"/>
  <c r="L176" i="15"/>
  <c r="D177" i="15"/>
  <c r="B177" i="15"/>
  <c r="V175" i="15"/>
  <c r="AE174" i="15"/>
  <c r="V174" i="15"/>
  <c r="AE173" i="15"/>
  <c r="V173" i="15"/>
  <c r="AE172" i="15"/>
  <c r="AF172" i="15" s="1"/>
  <c r="AO171" i="15"/>
  <c r="AE171" i="15"/>
  <c r="V171" i="15"/>
  <c r="AE170" i="15"/>
  <c r="AF170" i="15" s="1"/>
  <c r="V170" i="15"/>
  <c r="AE169" i="15"/>
  <c r="AG169" i="15" s="1"/>
  <c r="V169" i="15"/>
  <c r="AE168" i="15"/>
  <c r="AF168" i="15" s="1"/>
  <c r="BR167" i="15"/>
  <c r="BQ167" i="15"/>
  <c r="BP167" i="15"/>
  <c r="BO167" i="15"/>
  <c r="BN167" i="15"/>
  <c r="BM167" i="15"/>
  <c r="BL167" i="15"/>
  <c r="BK167" i="15"/>
  <c r="BJ167" i="15"/>
  <c r="BI167" i="15"/>
  <c r="BH167" i="15"/>
  <c r="BG167" i="15"/>
  <c r="BF167" i="15"/>
  <c r="BE167" i="15"/>
  <c r="BD167" i="15"/>
  <c r="BC167" i="15"/>
  <c r="BB167" i="15"/>
  <c r="BA167" i="15"/>
  <c r="AZ167" i="15"/>
  <c r="AE167" i="15"/>
  <c r="AG167" i="15" s="1"/>
  <c r="V167" i="15"/>
  <c r="AE166" i="15"/>
  <c r="AE176" i="15" s="1"/>
  <c r="V166" i="15"/>
  <c r="AE165" i="15"/>
  <c r="AG165" i="15" s="1"/>
  <c r="V165" i="15"/>
  <c r="P400" i="9" l="1"/>
  <c r="P399" i="9"/>
  <c r="M392" i="9"/>
  <c r="L392" i="9"/>
  <c r="K392" i="9"/>
  <c r="J392" i="9"/>
  <c r="H392" i="9"/>
  <c r="G392" i="9"/>
  <c r="F392" i="9"/>
  <c r="E392" i="9"/>
  <c r="D392" i="9"/>
  <c r="C392" i="9"/>
  <c r="B392" i="9"/>
  <c r="I392" i="9"/>
  <c r="AF174" i="15"/>
  <c r="M176" i="15"/>
  <c r="L177" i="15"/>
  <c r="O175" i="15" s="1"/>
  <c r="AG171" i="15"/>
  <c r="AF166" i="15"/>
  <c r="AE175" i="15"/>
  <c r="AF171" i="15" s="1"/>
  <c r="AF165" i="15" l="1"/>
  <c r="P401" i="9"/>
  <c r="A393" i="9"/>
  <c r="U383" i="9" s="1"/>
  <c r="AF169" i="15"/>
  <c r="AF167" i="15"/>
  <c r="AF173" i="15"/>
  <c r="AA48" i="34" l="1"/>
  <c r="AA47" i="34"/>
  <c r="AA44" i="34"/>
  <c r="AA43" i="34"/>
  <c r="AA40" i="34"/>
  <c r="AA39" i="34"/>
  <c r="AC9" i="34"/>
  <c r="AB9" i="34"/>
  <c r="AC8" i="34"/>
  <c r="AB8" i="34"/>
  <c r="AC7" i="34"/>
  <c r="AB7" i="34"/>
  <c r="AC6" i="34"/>
  <c r="AB6" i="34"/>
  <c r="AC5" i="34"/>
  <c r="AB5" i="34"/>
  <c r="N369" i="9"/>
  <c r="M369" i="9"/>
  <c r="L369" i="9"/>
  <c r="K369" i="9"/>
  <c r="J369" i="9"/>
  <c r="I369" i="9"/>
  <c r="H369" i="9"/>
  <c r="G369" i="9"/>
  <c r="F369" i="9"/>
  <c r="E369" i="9"/>
  <c r="D369" i="9"/>
  <c r="C369" i="9"/>
  <c r="B369" i="9"/>
  <c r="N368" i="9"/>
  <c r="M368" i="9"/>
  <c r="L368" i="9"/>
  <c r="K368" i="9"/>
  <c r="J368" i="9"/>
  <c r="I368" i="9"/>
  <c r="H368" i="9"/>
  <c r="G368" i="9"/>
  <c r="F368" i="9"/>
  <c r="E368" i="9"/>
  <c r="D368" i="9"/>
  <c r="C368" i="9"/>
  <c r="B368" i="9"/>
  <c r="N359" i="9"/>
  <c r="N360" i="9" s="1"/>
  <c r="N361" i="9" s="1"/>
  <c r="M359" i="9"/>
  <c r="M360" i="9" s="1"/>
  <c r="L359" i="9"/>
  <c r="L360" i="9" s="1"/>
  <c r="K359" i="9"/>
  <c r="K360" i="9" s="1"/>
  <c r="J359" i="9"/>
  <c r="J360" i="9" s="1"/>
  <c r="I359" i="9"/>
  <c r="I360" i="9" s="1"/>
  <c r="H359" i="9"/>
  <c r="H360" i="9" s="1"/>
  <c r="G359" i="9"/>
  <c r="G360" i="9" s="1"/>
  <c r="F359" i="9"/>
  <c r="F360" i="9" s="1"/>
  <c r="E359" i="9"/>
  <c r="E360" i="9" s="1"/>
  <c r="D359" i="9"/>
  <c r="D360" i="9" s="1"/>
  <c r="C359" i="9"/>
  <c r="C360" i="9" s="1"/>
  <c r="B359" i="9"/>
  <c r="B360" i="9" s="1"/>
  <c r="U353" i="9"/>
  <c r="T349" i="9"/>
  <c r="S349" i="9"/>
  <c r="R349" i="9"/>
  <c r="Q349" i="9"/>
  <c r="P349" i="9"/>
  <c r="O349" i="9"/>
  <c r="N349" i="9"/>
  <c r="M349" i="9"/>
  <c r="M358" i="9" s="1"/>
  <c r="L349" i="9"/>
  <c r="L358" i="9" s="1"/>
  <c r="K349" i="9"/>
  <c r="K358" i="9" s="1"/>
  <c r="J349" i="9"/>
  <c r="J358" i="9" s="1"/>
  <c r="I349" i="9"/>
  <c r="I358" i="9" s="1"/>
  <c r="H349" i="9"/>
  <c r="H358" i="9" s="1"/>
  <c r="G349" i="9"/>
  <c r="G358" i="9" s="1"/>
  <c r="F349" i="9"/>
  <c r="F358" i="9" s="1"/>
  <c r="E349" i="9"/>
  <c r="E358" i="9" s="1"/>
  <c r="D349" i="9"/>
  <c r="D358" i="9" s="1"/>
  <c r="C349" i="9"/>
  <c r="C358" i="9" s="1"/>
  <c r="B349" i="9"/>
  <c r="B358" i="9" s="1"/>
  <c r="BI162" i="15"/>
  <c r="BI160" i="15"/>
  <c r="BH162" i="15"/>
  <c r="BG162" i="15"/>
  <c r="BF162" i="15"/>
  <c r="BE162" i="15"/>
  <c r="BD162" i="15"/>
  <c r="BC162" i="15"/>
  <c r="BB162" i="15"/>
  <c r="BA162" i="15"/>
  <c r="BH160" i="15"/>
  <c r="BG160" i="15"/>
  <c r="BF160" i="15"/>
  <c r="BE160" i="15"/>
  <c r="BD160" i="15"/>
  <c r="BC160" i="15"/>
  <c r="BB160" i="15"/>
  <c r="BA160" i="15"/>
  <c r="BQ152" i="15"/>
  <c r="BP152" i="15"/>
  <c r="BO152" i="15"/>
  <c r="BN152" i="15"/>
  <c r="BM152" i="15"/>
  <c r="BL152" i="15"/>
  <c r="BK152" i="15"/>
  <c r="BJ152" i="15"/>
  <c r="BI152" i="15"/>
  <c r="BH152" i="15"/>
  <c r="BG152" i="15"/>
  <c r="BF152" i="15"/>
  <c r="BE152" i="15"/>
  <c r="BD152" i="15"/>
  <c r="BC152" i="15"/>
  <c r="BB152" i="15"/>
  <c r="BA152" i="15"/>
  <c r="AZ152" i="15"/>
  <c r="AO155" i="15"/>
  <c r="AE158" i="15"/>
  <c r="AE157" i="15"/>
  <c r="AE156" i="15"/>
  <c r="AE155" i="15"/>
  <c r="AE154" i="15"/>
  <c r="AE153" i="15"/>
  <c r="AE152" i="15"/>
  <c r="AE151" i="15"/>
  <c r="AG151" i="15" s="1"/>
  <c r="AE150" i="15"/>
  <c r="AE149" i="15"/>
  <c r="AG149" i="15" s="1"/>
  <c r="V159" i="15"/>
  <c r="V158" i="15"/>
  <c r="V157" i="15"/>
  <c r="V155" i="15"/>
  <c r="V154" i="15"/>
  <c r="V153" i="15"/>
  <c r="V151" i="15"/>
  <c r="V150" i="15"/>
  <c r="V149" i="15"/>
  <c r="K162" i="15"/>
  <c r="I162" i="15"/>
  <c r="G162" i="15"/>
  <c r="E162" i="15"/>
  <c r="C162" i="15"/>
  <c r="K161" i="15"/>
  <c r="I161" i="15"/>
  <c r="G161" i="15"/>
  <c r="E161" i="15"/>
  <c r="C161" i="15"/>
  <c r="J160" i="15"/>
  <c r="J161" i="15" s="1"/>
  <c r="H160" i="15"/>
  <c r="H161" i="15" s="1"/>
  <c r="F160" i="15"/>
  <c r="D160" i="15"/>
  <c r="D161" i="15" s="1"/>
  <c r="B160" i="15"/>
  <c r="B161" i="15" s="1"/>
  <c r="L162" i="15"/>
  <c r="AG153" i="15" l="1"/>
  <c r="AA49" i="34"/>
  <c r="AA45" i="34"/>
  <c r="AA41" i="34"/>
  <c r="AF3" i="34"/>
  <c r="AF9" i="34" s="1"/>
  <c r="AE3" i="34"/>
  <c r="AE8" i="34" s="1"/>
  <c r="P368" i="9"/>
  <c r="P369" i="9"/>
  <c r="I361" i="9"/>
  <c r="M361" i="9"/>
  <c r="L361" i="9"/>
  <c r="J361" i="9"/>
  <c r="H361" i="9"/>
  <c r="G361" i="9"/>
  <c r="F361" i="9"/>
  <c r="E361" i="9"/>
  <c r="D361" i="9"/>
  <c r="B361" i="9"/>
  <c r="K361" i="9"/>
  <c r="C361" i="9"/>
  <c r="G160" i="15"/>
  <c r="I160" i="15"/>
  <c r="AE160" i="15"/>
  <c r="AF152" i="15" s="1"/>
  <c r="K160" i="15"/>
  <c r="AG155" i="15"/>
  <c r="AE159" i="15"/>
  <c r="AF157" i="15" s="1"/>
  <c r="M162" i="15"/>
  <c r="E160" i="15"/>
  <c r="L160" i="15"/>
  <c r="L161" i="15"/>
  <c r="M161" i="15"/>
  <c r="C160" i="15"/>
  <c r="AF150" i="15" l="1"/>
  <c r="AF158" i="15"/>
  <c r="AF154" i="15"/>
  <c r="AF156" i="15"/>
  <c r="AF6" i="34"/>
  <c r="AF8" i="34"/>
  <c r="AF5" i="34"/>
  <c r="AF7" i="34"/>
  <c r="AE7" i="34"/>
  <c r="AE5" i="34"/>
  <c r="AE6" i="34"/>
  <c r="AE9" i="34"/>
  <c r="P370" i="9"/>
  <c r="A362" i="9"/>
  <c r="U352" i="9" s="1"/>
  <c r="AF149" i="15"/>
  <c r="AF153" i="15"/>
  <c r="AF155" i="15"/>
  <c r="AF151" i="15"/>
  <c r="M160" i="15"/>
  <c r="C34" i="7" l="1"/>
  <c r="D34" i="7" l="1"/>
  <c r="BH146" i="15"/>
  <c r="BH144" i="15"/>
  <c r="BG146" i="15"/>
  <c r="BF146" i="15"/>
  <c r="BE146" i="15"/>
  <c r="BD146" i="15"/>
  <c r="BC146" i="15"/>
  <c r="BB146" i="15"/>
  <c r="BA146" i="15"/>
  <c r="BG144" i="15"/>
  <c r="BF144" i="15"/>
  <c r="BE144" i="15"/>
  <c r="BD144" i="15"/>
  <c r="BC144" i="15"/>
  <c r="BB144" i="15"/>
  <c r="BA144" i="15"/>
  <c r="BQ137" i="15"/>
  <c r="BA137" i="15"/>
  <c r="BB137" i="15"/>
  <c r="BC137" i="15"/>
  <c r="BD137" i="15"/>
  <c r="BE137" i="15"/>
  <c r="BF137" i="15"/>
  <c r="BG137" i="15"/>
  <c r="BH137" i="15"/>
  <c r="BI137" i="15"/>
  <c r="BJ137" i="15"/>
  <c r="BK137" i="15"/>
  <c r="BL137" i="15"/>
  <c r="BM137" i="15"/>
  <c r="BN137" i="15"/>
  <c r="BO137" i="15"/>
  <c r="BP137" i="15"/>
  <c r="AZ137" i="15"/>
  <c r="AO139" i="15"/>
  <c r="AE142" i="15"/>
  <c r="AE141" i="15"/>
  <c r="AE140" i="15"/>
  <c r="AE139" i="15"/>
  <c r="AE138" i="15"/>
  <c r="AE137" i="15"/>
  <c r="AE136" i="15"/>
  <c r="AE135" i="15"/>
  <c r="AE134" i="15"/>
  <c r="AE133" i="15"/>
  <c r="V143" i="15"/>
  <c r="V142" i="15"/>
  <c r="V141" i="15"/>
  <c r="V139" i="15"/>
  <c r="V138" i="15"/>
  <c r="V137" i="15"/>
  <c r="V135" i="15"/>
  <c r="V134" i="15"/>
  <c r="V133" i="15"/>
  <c r="K146" i="15"/>
  <c r="I146" i="15"/>
  <c r="G146" i="15"/>
  <c r="E146" i="15"/>
  <c r="C146" i="15"/>
  <c r="K145" i="15"/>
  <c r="I145" i="15"/>
  <c r="G145" i="15"/>
  <c r="E145" i="15"/>
  <c r="C145" i="15"/>
  <c r="J144" i="15"/>
  <c r="H144" i="15"/>
  <c r="H145" i="15" s="1"/>
  <c r="F144" i="15"/>
  <c r="D144" i="15"/>
  <c r="D145" i="15" s="1"/>
  <c r="B144" i="15"/>
  <c r="L146" i="15"/>
  <c r="B145" i="15"/>
  <c r="AE144" i="15" l="1"/>
  <c r="AG135" i="15"/>
  <c r="AG139" i="15"/>
  <c r="G144" i="15"/>
  <c r="C144" i="15"/>
  <c r="K144" i="15"/>
  <c r="E144" i="15"/>
  <c r="AE143" i="15"/>
  <c r="AF141" i="15" s="1"/>
  <c r="AG133" i="15"/>
  <c r="AG137" i="15"/>
  <c r="AF140" i="15"/>
  <c r="AF136" i="15"/>
  <c r="AF138" i="15"/>
  <c r="AF142" i="15"/>
  <c r="AF134" i="15"/>
  <c r="I144" i="15"/>
  <c r="M146" i="15"/>
  <c r="M145" i="15"/>
  <c r="L144" i="15"/>
  <c r="J145" i="15"/>
  <c r="L145" i="15" s="1"/>
  <c r="N337" i="9"/>
  <c r="M337" i="9"/>
  <c r="L337" i="9"/>
  <c r="K337" i="9"/>
  <c r="J337" i="9"/>
  <c r="I337" i="9"/>
  <c r="H337" i="9"/>
  <c r="G337" i="9"/>
  <c r="F337" i="9"/>
  <c r="E337" i="9"/>
  <c r="D337" i="9"/>
  <c r="C337" i="9"/>
  <c r="B337" i="9"/>
  <c r="N336" i="9"/>
  <c r="M336" i="9"/>
  <c r="L336" i="9"/>
  <c r="K336" i="9"/>
  <c r="J336" i="9"/>
  <c r="I336" i="9"/>
  <c r="H336" i="9"/>
  <c r="G336" i="9"/>
  <c r="F336" i="9"/>
  <c r="E336" i="9"/>
  <c r="D336" i="9"/>
  <c r="C336" i="9"/>
  <c r="B336" i="9"/>
  <c r="N327" i="9"/>
  <c r="N328" i="9" s="1"/>
  <c r="N329" i="9" s="1"/>
  <c r="M327" i="9"/>
  <c r="M328" i="9" s="1"/>
  <c r="L327" i="9"/>
  <c r="L328" i="9" s="1"/>
  <c r="K327" i="9"/>
  <c r="K328" i="9" s="1"/>
  <c r="J327" i="9"/>
  <c r="J328" i="9" s="1"/>
  <c r="I327" i="9"/>
  <c r="I328" i="9" s="1"/>
  <c r="H327" i="9"/>
  <c r="H328" i="9" s="1"/>
  <c r="G327" i="9"/>
  <c r="G328" i="9" s="1"/>
  <c r="F327" i="9"/>
  <c r="F328" i="9" s="1"/>
  <c r="E327" i="9"/>
  <c r="E328" i="9" s="1"/>
  <c r="D327" i="9"/>
  <c r="D328" i="9" s="1"/>
  <c r="C327" i="9"/>
  <c r="C328" i="9" s="1"/>
  <c r="B327" i="9"/>
  <c r="B328" i="9" s="1"/>
  <c r="U321" i="9"/>
  <c r="T317" i="9"/>
  <c r="S317" i="9"/>
  <c r="R317" i="9"/>
  <c r="Q317" i="9"/>
  <c r="P317" i="9"/>
  <c r="O317" i="9"/>
  <c r="N317" i="9"/>
  <c r="M317" i="9"/>
  <c r="M326" i="9" s="1"/>
  <c r="L317" i="9"/>
  <c r="L326" i="9" s="1"/>
  <c r="K317" i="9"/>
  <c r="K326" i="9" s="1"/>
  <c r="J317" i="9"/>
  <c r="J326" i="9" s="1"/>
  <c r="I317" i="9"/>
  <c r="I326" i="9" s="1"/>
  <c r="H317" i="9"/>
  <c r="H326" i="9" s="1"/>
  <c r="G317" i="9"/>
  <c r="G326" i="9" s="1"/>
  <c r="F317" i="9"/>
  <c r="F326" i="9" s="1"/>
  <c r="E317" i="9"/>
  <c r="E326" i="9" s="1"/>
  <c r="D317" i="9"/>
  <c r="D326" i="9" s="1"/>
  <c r="C317" i="9"/>
  <c r="C326" i="9" s="1"/>
  <c r="B317" i="9"/>
  <c r="B326" i="9" s="1"/>
  <c r="D100" i="20"/>
  <c r="D101" i="20"/>
  <c r="D102" i="20"/>
  <c r="D103" i="20"/>
  <c r="AC24" i="20"/>
  <c r="AD24" i="20"/>
  <c r="AE24" i="20"/>
  <c r="AF24" i="20"/>
  <c r="AG24" i="20"/>
  <c r="AH24" i="20"/>
  <c r="AI24" i="20"/>
  <c r="AJ24" i="20"/>
  <c r="AK24" i="20"/>
  <c r="AL24" i="20"/>
  <c r="AM24" i="20"/>
  <c r="AN24" i="20"/>
  <c r="AO24" i="20"/>
  <c r="AP24" i="20"/>
  <c r="AQ24" i="20"/>
  <c r="AB24" i="20"/>
  <c r="N296" i="9"/>
  <c r="N297" i="9" s="1"/>
  <c r="N298" i="9" s="1"/>
  <c r="M296" i="9"/>
  <c r="M297" i="9" s="1"/>
  <c r="L296" i="9"/>
  <c r="L297" i="9" s="1"/>
  <c r="K296" i="9"/>
  <c r="K297" i="9" s="1"/>
  <c r="J296" i="9"/>
  <c r="J297" i="9" s="1"/>
  <c r="I296" i="9"/>
  <c r="I297" i="9" s="1"/>
  <c r="H296" i="9"/>
  <c r="H297" i="9" s="1"/>
  <c r="G296" i="9"/>
  <c r="G297" i="9" s="1"/>
  <c r="F296" i="9"/>
  <c r="F297" i="9" s="1"/>
  <c r="E296" i="9"/>
  <c r="E297" i="9" s="1"/>
  <c r="D296" i="9"/>
  <c r="D297" i="9" s="1"/>
  <c r="C296" i="9"/>
  <c r="C297" i="9" s="1"/>
  <c r="B296" i="9"/>
  <c r="B297" i="9" s="1"/>
  <c r="U290" i="9"/>
  <c r="T286" i="9"/>
  <c r="S286" i="9"/>
  <c r="R286" i="9"/>
  <c r="Q286" i="9"/>
  <c r="P286" i="9"/>
  <c r="O286" i="9"/>
  <c r="N286" i="9"/>
  <c r="M286" i="9"/>
  <c r="M295" i="9" s="1"/>
  <c r="L286" i="9"/>
  <c r="L295" i="9" s="1"/>
  <c r="K286" i="9"/>
  <c r="K295" i="9" s="1"/>
  <c r="J286" i="9"/>
  <c r="J295" i="9" s="1"/>
  <c r="I286" i="9"/>
  <c r="I295" i="9" s="1"/>
  <c r="H286" i="9"/>
  <c r="H295" i="9" s="1"/>
  <c r="G286" i="9"/>
  <c r="G295" i="9" s="1"/>
  <c r="F286" i="9"/>
  <c r="F295" i="9" s="1"/>
  <c r="E286" i="9"/>
  <c r="E295" i="9" s="1"/>
  <c r="D286" i="9"/>
  <c r="D295" i="9" s="1"/>
  <c r="C286" i="9"/>
  <c r="C295" i="9" s="1"/>
  <c r="B286" i="9"/>
  <c r="B295" i="9" s="1"/>
  <c r="AC13" i="20"/>
  <c r="AD13" i="20"/>
  <c r="AE13" i="20"/>
  <c r="AF13" i="20"/>
  <c r="AG13" i="20"/>
  <c r="AH13" i="20"/>
  <c r="AI13" i="20"/>
  <c r="AJ13" i="20"/>
  <c r="AK13" i="20"/>
  <c r="AL13" i="20"/>
  <c r="AM13" i="20"/>
  <c r="AN13" i="20"/>
  <c r="AO13" i="20"/>
  <c r="AP13" i="20"/>
  <c r="AQ13" i="20"/>
  <c r="AB13" i="20"/>
  <c r="W12" i="20"/>
  <c r="W13" i="20"/>
  <c r="W11" i="20"/>
  <c r="S12" i="20"/>
  <c r="S13" i="20"/>
  <c r="S11" i="20"/>
  <c r="O12" i="20"/>
  <c r="O13" i="20"/>
  <c r="O11" i="20"/>
  <c r="I12" i="20"/>
  <c r="I13" i="20"/>
  <c r="I14" i="20"/>
  <c r="I15" i="20"/>
  <c r="I11" i="20"/>
  <c r="E12" i="20"/>
  <c r="E13" i="20"/>
  <c r="E14" i="20"/>
  <c r="E15" i="20"/>
  <c r="E11" i="20"/>
  <c r="AC16" i="20"/>
  <c r="AD16" i="20"/>
  <c r="AE16" i="20"/>
  <c r="AF16" i="20"/>
  <c r="AG16" i="20"/>
  <c r="AH16" i="20"/>
  <c r="AI16" i="20"/>
  <c r="AJ16" i="20"/>
  <c r="AK16" i="20"/>
  <c r="AL16" i="20"/>
  <c r="AM16" i="20"/>
  <c r="AN16" i="20"/>
  <c r="AO16" i="20"/>
  <c r="AP16" i="20"/>
  <c r="AQ16" i="20"/>
  <c r="AB16" i="20"/>
  <c r="BF130" i="15"/>
  <c r="BF128" i="15"/>
  <c r="BE130" i="15"/>
  <c r="BD130" i="15"/>
  <c r="BC130" i="15"/>
  <c r="BB130" i="15"/>
  <c r="BA130" i="15"/>
  <c r="AZ130" i="15"/>
  <c r="BE128" i="15"/>
  <c r="BD128" i="15"/>
  <c r="BC128" i="15"/>
  <c r="BB128" i="15"/>
  <c r="BA128" i="15"/>
  <c r="AZ128" i="15"/>
  <c r="AY121" i="15"/>
  <c r="AZ121" i="15"/>
  <c r="BB121" i="15"/>
  <c r="BC121" i="15"/>
  <c r="BD121" i="15"/>
  <c r="BE121" i="15"/>
  <c r="BF121" i="15"/>
  <c r="BG121" i="15"/>
  <c r="BH121" i="15"/>
  <c r="BI121" i="15"/>
  <c r="BJ121" i="15"/>
  <c r="BK121" i="15"/>
  <c r="BL121" i="15"/>
  <c r="BM121" i="15"/>
  <c r="BN121" i="15"/>
  <c r="BO121" i="15"/>
  <c r="BP121" i="15"/>
  <c r="BA121" i="15"/>
  <c r="AO123" i="15"/>
  <c r="AF139" i="15" l="1"/>
  <c r="AF135" i="15"/>
  <c r="F298" i="9"/>
  <c r="AF133" i="15"/>
  <c r="AF137" i="15"/>
  <c r="M144" i="15"/>
  <c r="P337" i="9"/>
  <c r="P336" i="9"/>
  <c r="I329" i="9"/>
  <c r="J329" i="9"/>
  <c r="M329" i="9"/>
  <c r="L329" i="9"/>
  <c r="K329" i="9"/>
  <c r="H329" i="9"/>
  <c r="F329" i="9"/>
  <c r="E329" i="9"/>
  <c r="D329" i="9"/>
  <c r="C329" i="9"/>
  <c r="B329" i="9"/>
  <c r="G329" i="9"/>
  <c r="B298" i="9"/>
  <c r="L298" i="9"/>
  <c r="J298" i="9"/>
  <c r="M298" i="9"/>
  <c r="K298" i="9"/>
  <c r="I298" i="9"/>
  <c r="G298" i="9"/>
  <c r="E298" i="9"/>
  <c r="D298" i="9"/>
  <c r="C298" i="9"/>
  <c r="H298" i="9"/>
  <c r="AE126" i="15"/>
  <c r="AE125" i="15"/>
  <c r="AE124" i="15"/>
  <c r="AE123" i="15"/>
  <c r="AE122" i="15"/>
  <c r="AE121" i="15"/>
  <c r="AE120" i="15"/>
  <c r="AE119" i="15"/>
  <c r="AG119" i="15" s="1"/>
  <c r="AE118" i="15"/>
  <c r="AE117" i="15"/>
  <c r="V127" i="15"/>
  <c r="V126" i="15"/>
  <c r="V125" i="15"/>
  <c r="V123" i="15"/>
  <c r="V122" i="15"/>
  <c r="V121" i="15"/>
  <c r="V119" i="15"/>
  <c r="V118" i="15"/>
  <c r="V117" i="15"/>
  <c r="K130" i="15"/>
  <c r="I130" i="15"/>
  <c r="G130" i="15"/>
  <c r="E130" i="15"/>
  <c r="C130" i="15"/>
  <c r="K129" i="15"/>
  <c r="I129" i="15"/>
  <c r="G129" i="15"/>
  <c r="E129" i="15"/>
  <c r="E128" i="15" s="1"/>
  <c r="C129" i="15"/>
  <c r="J128" i="15"/>
  <c r="H128" i="15"/>
  <c r="H129" i="15" s="1"/>
  <c r="F128" i="15"/>
  <c r="F129" i="15" s="1"/>
  <c r="D128" i="15"/>
  <c r="D129" i="15" s="1"/>
  <c r="B128" i="15"/>
  <c r="B129" i="15" s="1"/>
  <c r="L130" i="15"/>
  <c r="AA48" i="28"/>
  <c r="AA47" i="28"/>
  <c r="AA44" i="28"/>
  <c r="AA43" i="28"/>
  <c r="AA40" i="28"/>
  <c r="AA39" i="28"/>
  <c r="AC9" i="28"/>
  <c r="AB9" i="28"/>
  <c r="AC8" i="28"/>
  <c r="AB8" i="28"/>
  <c r="AC7" i="28"/>
  <c r="AB7" i="28"/>
  <c r="AC6" i="28"/>
  <c r="AB6" i="28"/>
  <c r="AC5" i="28"/>
  <c r="AB5" i="28"/>
  <c r="AG123" i="15" l="1"/>
  <c r="G128" i="15"/>
  <c r="K128" i="15"/>
  <c r="AG121" i="15"/>
  <c r="P338" i="9"/>
  <c r="A330" i="9"/>
  <c r="U320" i="9" s="1"/>
  <c r="AF3" i="28"/>
  <c r="AF9" i="28" s="1"/>
  <c r="A299" i="9"/>
  <c r="U289" i="9" s="1"/>
  <c r="M129" i="15"/>
  <c r="AE128" i="15"/>
  <c r="AF122" i="15" s="1"/>
  <c r="AG117" i="15"/>
  <c r="AE127" i="15"/>
  <c r="AF121" i="15" s="1"/>
  <c r="M130" i="15"/>
  <c r="L128" i="15"/>
  <c r="J129" i="15"/>
  <c r="L129" i="15" s="1"/>
  <c r="C128" i="15"/>
  <c r="I128" i="15"/>
  <c r="AA49" i="28"/>
  <c r="AA45" i="28"/>
  <c r="AA41" i="28"/>
  <c r="AE3" i="28"/>
  <c r="AE9" i="28" s="1"/>
  <c r="N306" i="9"/>
  <c r="M306" i="9"/>
  <c r="L306" i="9"/>
  <c r="K306" i="9"/>
  <c r="J306" i="9"/>
  <c r="I306" i="9"/>
  <c r="H306" i="9"/>
  <c r="G306" i="9"/>
  <c r="F306" i="9"/>
  <c r="E306" i="9"/>
  <c r="D306" i="9"/>
  <c r="C306" i="9"/>
  <c r="B306" i="9"/>
  <c r="N305" i="9"/>
  <c r="M305" i="9"/>
  <c r="L305" i="9"/>
  <c r="K305" i="9"/>
  <c r="J305" i="9"/>
  <c r="I305" i="9"/>
  <c r="H305" i="9"/>
  <c r="G305" i="9"/>
  <c r="F305" i="9"/>
  <c r="E305" i="9"/>
  <c r="D305" i="9"/>
  <c r="C305" i="9"/>
  <c r="B305" i="9"/>
  <c r="N273" i="9"/>
  <c r="N274" i="9" s="1"/>
  <c r="N275" i="9" s="1"/>
  <c r="M273" i="9"/>
  <c r="M274" i="9" s="1"/>
  <c r="L273" i="9"/>
  <c r="L274" i="9" s="1"/>
  <c r="K273" i="9"/>
  <c r="K274" i="9" s="1"/>
  <c r="J273" i="9"/>
  <c r="J274" i="9" s="1"/>
  <c r="I273" i="9"/>
  <c r="I274" i="9" s="1"/>
  <c r="H273" i="9"/>
  <c r="H274" i="9" s="1"/>
  <c r="G273" i="9"/>
  <c r="G274" i="9" s="1"/>
  <c r="F273" i="9"/>
  <c r="F274" i="9" s="1"/>
  <c r="E273" i="9"/>
  <c r="E274" i="9" s="1"/>
  <c r="D273" i="9"/>
  <c r="D274" i="9" s="1"/>
  <c r="C273" i="9"/>
  <c r="C274" i="9" s="1"/>
  <c r="B273" i="9"/>
  <c r="B274" i="9" s="1"/>
  <c r="U267" i="9"/>
  <c r="T263" i="9"/>
  <c r="S263" i="9"/>
  <c r="R263" i="9"/>
  <c r="Q263" i="9"/>
  <c r="P263" i="9"/>
  <c r="O263" i="9"/>
  <c r="N263" i="9"/>
  <c r="M263" i="9"/>
  <c r="M272" i="9" s="1"/>
  <c r="L263" i="9"/>
  <c r="L272" i="9" s="1"/>
  <c r="K263" i="9"/>
  <c r="K272" i="9" s="1"/>
  <c r="J263" i="9"/>
  <c r="J272" i="9" s="1"/>
  <c r="I263" i="9"/>
  <c r="I272" i="9" s="1"/>
  <c r="H263" i="9"/>
  <c r="H272" i="9" s="1"/>
  <c r="G263" i="9"/>
  <c r="G272" i="9" s="1"/>
  <c r="F263" i="9"/>
  <c r="F272" i="9" s="1"/>
  <c r="E263" i="9"/>
  <c r="E272" i="9" s="1"/>
  <c r="D263" i="9"/>
  <c r="D272" i="9" s="1"/>
  <c r="C263" i="9"/>
  <c r="C272" i="9" s="1"/>
  <c r="B263" i="9"/>
  <c r="B272" i="9" s="1"/>
  <c r="BC114" i="15"/>
  <c r="BC112" i="15"/>
  <c r="AX106" i="15"/>
  <c r="AY106" i="15"/>
  <c r="AZ106" i="15"/>
  <c r="BB106" i="15"/>
  <c r="BC106" i="15"/>
  <c r="BD106" i="15"/>
  <c r="BE106" i="15"/>
  <c r="BF106" i="15"/>
  <c r="BG106" i="15"/>
  <c r="BH106" i="15"/>
  <c r="BI106" i="15"/>
  <c r="BJ106" i="15"/>
  <c r="BK106" i="15"/>
  <c r="BL106" i="15"/>
  <c r="BM106" i="15"/>
  <c r="BN106" i="15"/>
  <c r="BO106" i="15"/>
  <c r="BA106" i="15"/>
  <c r="BB114" i="15"/>
  <c r="BA114" i="15"/>
  <c r="AZ114" i="15"/>
  <c r="AY114" i="15"/>
  <c r="AX114" i="15"/>
  <c r="BB112" i="15"/>
  <c r="BA112" i="15"/>
  <c r="AZ112" i="15"/>
  <c r="AY112" i="15"/>
  <c r="AX112" i="15"/>
  <c r="AO107" i="15"/>
  <c r="AO91" i="15"/>
  <c r="AO75" i="15"/>
  <c r="AO59" i="15"/>
  <c r="AO44" i="15"/>
  <c r="AO27" i="15"/>
  <c r="AE110" i="15"/>
  <c r="AE109" i="15"/>
  <c r="AE108" i="15"/>
  <c r="AE107" i="15"/>
  <c r="AE106" i="15"/>
  <c r="AE105" i="15"/>
  <c r="AE104" i="15"/>
  <c r="AE103" i="15"/>
  <c r="AE102" i="15"/>
  <c r="AE101" i="15"/>
  <c r="V111" i="15"/>
  <c r="V110" i="15"/>
  <c r="V109" i="15"/>
  <c r="V107" i="15"/>
  <c r="V106" i="15"/>
  <c r="V105" i="15"/>
  <c r="V103" i="15"/>
  <c r="V102" i="15"/>
  <c r="V101" i="15"/>
  <c r="K114" i="15"/>
  <c r="I114" i="15"/>
  <c r="G114" i="15"/>
  <c r="E114" i="15"/>
  <c r="C114" i="15"/>
  <c r="K113" i="15"/>
  <c r="I113" i="15"/>
  <c r="G113" i="15"/>
  <c r="E113" i="15"/>
  <c r="C113" i="15"/>
  <c r="J112" i="15"/>
  <c r="H112" i="15"/>
  <c r="H113" i="15" s="1"/>
  <c r="F112" i="15"/>
  <c r="F113" i="15" s="1"/>
  <c r="D112" i="15"/>
  <c r="D113" i="15" s="1"/>
  <c r="B112" i="15"/>
  <c r="B113" i="15" s="1"/>
  <c r="L114" i="15"/>
  <c r="K98" i="15"/>
  <c r="I98" i="15"/>
  <c r="G98" i="15"/>
  <c r="E98" i="15"/>
  <c r="C98" i="15"/>
  <c r="K97" i="15"/>
  <c r="I97" i="15"/>
  <c r="G97" i="15"/>
  <c r="E97" i="15"/>
  <c r="C97" i="15"/>
  <c r="J96" i="15"/>
  <c r="H96" i="15"/>
  <c r="H97" i="15" s="1"/>
  <c r="F96" i="15"/>
  <c r="D96" i="15"/>
  <c r="D97" i="15" s="1"/>
  <c r="B96" i="15"/>
  <c r="B97" i="15" s="1"/>
  <c r="L98" i="15"/>
  <c r="F97" i="15"/>
  <c r="K96" i="15" l="1"/>
  <c r="E112" i="15"/>
  <c r="AE111" i="15"/>
  <c r="AF101" i="15" s="1"/>
  <c r="C96" i="15"/>
  <c r="G96" i="15"/>
  <c r="M128" i="15"/>
  <c r="E96" i="15"/>
  <c r="AF6" i="28"/>
  <c r="AF8" i="28"/>
  <c r="AF7" i="28"/>
  <c r="AF5" i="28"/>
  <c r="AE5" i="28"/>
  <c r="AE8" i="28"/>
  <c r="AF117" i="15"/>
  <c r="I112" i="15"/>
  <c r="M98" i="15"/>
  <c r="K112" i="15"/>
  <c r="AF124" i="15"/>
  <c r="AF120" i="15"/>
  <c r="AF118" i="15"/>
  <c r="AF126" i="15"/>
  <c r="AF119" i="15"/>
  <c r="AF123" i="15"/>
  <c r="AF125" i="15"/>
  <c r="AG101" i="15"/>
  <c r="L96" i="15"/>
  <c r="AE112" i="15"/>
  <c r="AF106" i="15" s="1"/>
  <c r="AE7" i="28"/>
  <c r="AE6" i="28"/>
  <c r="P305" i="9"/>
  <c r="P306" i="9"/>
  <c r="K275" i="9"/>
  <c r="J275" i="9"/>
  <c r="I275" i="9"/>
  <c r="H275" i="9"/>
  <c r="F275" i="9"/>
  <c r="C275" i="9"/>
  <c r="B275" i="9"/>
  <c r="L275" i="9"/>
  <c r="M275" i="9"/>
  <c r="G275" i="9"/>
  <c r="D275" i="9"/>
  <c r="E275" i="9"/>
  <c r="M114" i="15"/>
  <c r="M97" i="15"/>
  <c r="M96" i="15" s="1"/>
  <c r="AG105" i="15"/>
  <c r="AF103" i="15"/>
  <c r="AF105" i="15"/>
  <c r="AF107" i="15"/>
  <c r="AG107" i="15"/>
  <c r="AG103" i="15"/>
  <c r="G112" i="15"/>
  <c r="C112" i="15"/>
  <c r="M113" i="15"/>
  <c r="L112" i="15"/>
  <c r="J113" i="15"/>
  <c r="L113" i="15" s="1"/>
  <c r="I96" i="15"/>
  <c r="J97" i="15"/>
  <c r="L97" i="15" s="1"/>
  <c r="AF102" i="15" l="1"/>
  <c r="AF109" i="15"/>
  <c r="AF110" i="15"/>
  <c r="AF104" i="15"/>
  <c r="M112" i="15"/>
  <c r="AF108" i="15"/>
  <c r="P307" i="9"/>
  <c r="A276" i="9"/>
  <c r="U266" i="9" s="1"/>
  <c r="BB98" i="15"/>
  <c r="BB96" i="15"/>
  <c r="AX90" i="15"/>
  <c r="AY90" i="15"/>
  <c r="AZ90" i="15"/>
  <c r="BA90" i="15"/>
  <c r="BB90" i="15"/>
  <c r="BC90" i="15"/>
  <c r="BD90" i="15"/>
  <c r="BE90" i="15"/>
  <c r="BF90" i="15"/>
  <c r="BG90" i="15"/>
  <c r="BH90" i="15"/>
  <c r="BI90" i="15"/>
  <c r="BJ90" i="15"/>
  <c r="BK90" i="15"/>
  <c r="BL90" i="15"/>
  <c r="BM90" i="15"/>
  <c r="BN90" i="15"/>
  <c r="AW90" i="15"/>
  <c r="BA98" i="15"/>
  <c r="AZ98" i="15"/>
  <c r="AY98" i="15"/>
  <c r="AX98" i="15"/>
  <c r="BA96" i="15"/>
  <c r="AZ96" i="15"/>
  <c r="AY96" i="15"/>
  <c r="AX96" i="15"/>
  <c r="O134" i="15" l="1"/>
  <c r="O133" i="15"/>
  <c r="V95" i="15"/>
  <c r="AE94" i="15"/>
  <c r="V94" i="15"/>
  <c r="AE93" i="15"/>
  <c r="V93" i="15"/>
  <c r="AE92" i="15"/>
  <c r="AE91" i="15"/>
  <c r="AG91" i="15" s="1"/>
  <c r="V91" i="15"/>
  <c r="AE90" i="15"/>
  <c r="V90" i="15"/>
  <c r="AE89" i="15"/>
  <c r="V89" i="15"/>
  <c r="AE88" i="15"/>
  <c r="AE87" i="15"/>
  <c r="V87" i="15"/>
  <c r="AE86" i="15"/>
  <c r="V86" i="15"/>
  <c r="AE85" i="15"/>
  <c r="V85" i="15"/>
  <c r="O143" i="15" l="1"/>
  <c r="AG87" i="15"/>
  <c r="AG89" i="15"/>
  <c r="AE95" i="15"/>
  <c r="AF89" i="15" s="1"/>
  <c r="AG85" i="15"/>
  <c r="AE96" i="15"/>
  <c r="AF86" i="15" s="1"/>
  <c r="AF94" i="15" l="1"/>
  <c r="AF90" i="15"/>
  <c r="AF88" i="15"/>
  <c r="AF91" i="15"/>
  <c r="AF93" i="15"/>
  <c r="AF85" i="15"/>
  <c r="AF87" i="15"/>
  <c r="AF92" i="15"/>
  <c r="N251" i="9" l="1"/>
  <c r="M251" i="9"/>
  <c r="L251" i="9"/>
  <c r="K251" i="9"/>
  <c r="J251" i="9"/>
  <c r="I251" i="9"/>
  <c r="H251" i="9"/>
  <c r="G251" i="9"/>
  <c r="F251" i="9"/>
  <c r="E251" i="9"/>
  <c r="D251" i="9"/>
  <c r="C251" i="9"/>
  <c r="B251" i="9"/>
  <c r="N250" i="9"/>
  <c r="M250" i="9"/>
  <c r="L250" i="9"/>
  <c r="K250" i="9"/>
  <c r="J250" i="9"/>
  <c r="I250" i="9"/>
  <c r="H250" i="9"/>
  <c r="G250" i="9"/>
  <c r="F250" i="9"/>
  <c r="E250" i="9"/>
  <c r="D250" i="9"/>
  <c r="C250" i="9"/>
  <c r="B250" i="9"/>
  <c r="N241" i="9"/>
  <c r="N242" i="9" s="1"/>
  <c r="N243" i="9" s="1"/>
  <c r="M241" i="9"/>
  <c r="M242" i="9" s="1"/>
  <c r="L241" i="9"/>
  <c r="L242" i="9" s="1"/>
  <c r="K241" i="9"/>
  <c r="K242" i="9" s="1"/>
  <c r="J241" i="9"/>
  <c r="J242" i="9" s="1"/>
  <c r="I241" i="9"/>
  <c r="I242" i="9" s="1"/>
  <c r="H241" i="9"/>
  <c r="H242" i="9" s="1"/>
  <c r="G241" i="9"/>
  <c r="G242" i="9" s="1"/>
  <c r="F241" i="9"/>
  <c r="F242" i="9" s="1"/>
  <c r="E241" i="9"/>
  <c r="E242" i="9" s="1"/>
  <c r="D241" i="9"/>
  <c r="D242" i="9" s="1"/>
  <c r="C241" i="9"/>
  <c r="C242" i="9" s="1"/>
  <c r="B241" i="9"/>
  <c r="B242" i="9" s="1"/>
  <c r="U235" i="9"/>
  <c r="T231" i="9"/>
  <c r="S231" i="9"/>
  <c r="R231" i="9"/>
  <c r="Q231" i="9"/>
  <c r="P231" i="9"/>
  <c r="O231" i="9"/>
  <c r="N231" i="9"/>
  <c r="M231" i="9"/>
  <c r="M240" i="9" s="1"/>
  <c r="L231" i="9"/>
  <c r="L240" i="9" s="1"/>
  <c r="K231" i="9"/>
  <c r="K240" i="9" s="1"/>
  <c r="J231" i="9"/>
  <c r="J240" i="9" s="1"/>
  <c r="I231" i="9"/>
  <c r="I240" i="9" s="1"/>
  <c r="H231" i="9"/>
  <c r="H240" i="9" s="1"/>
  <c r="G231" i="9"/>
  <c r="G240" i="9" s="1"/>
  <c r="F231" i="9"/>
  <c r="F240" i="9" s="1"/>
  <c r="E231" i="9"/>
  <c r="E240" i="9" s="1"/>
  <c r="D231" i="9"/>
  <c r="D240" i="9" s="1"/>
  <c r="C231" i="9"/>
  <c r="C240" i="9" s="1"/>
  <c r="B231" i="9"/>
  <c r="B240" i="9" s="1"/>
  <c r="D17" i="7"/>
  <c r="P251" i="9" l="1"/>
  <c r="P250" i="9"/>
  <c r="M243" i="9"/>
  <c r="L243" i="9"/>
  <c r="K243" i="9"/>
  <c r="H243" i="9"/>
  <c r="F243" i="9"/>
  <c r="E243" i="9"/>
  <c r="D243" i="9"/>
  <c r="C243" i="9"/>
  <c r="G243" i="9"/>
  <c r="I243" i="9"/>
  <c r="B243" i="9"/>
  <c r="J243" i="9"/>
  <c r="N220" i="9"/>
  <c r="M220" i="9"/>
  <c r="L220" i="9"/>
  <c r="K220" i="9"/>
  <c r="J220" i="9"/>
  <c r="I220" i="9"/>
  <c r="H220" i="9"/>
  <c r="G220" i="9"/>
  <c r="F220" i="9"/>
  <c r="E220" i="9"/>
  <c r="D220" i="9"/>
  <c r="C220" i="9"/>
  <c r="B220" i="9"/>
  <c r="N219" i="9"/>
  <c r="M219" i="9"/>
  <c r="L219" i="9"/>
  <c r="K219" i="9"/>
  <c r="J219" i="9"/>
  <c r="I219" i="9"/>
  <c r="H219" i="9"/>
  <c r="G219" i="9"/>
  <c r="F219" i="9"/>
  <c r="E219" i="9"/>
  <c r="D219" i="9"/>
  <c r="C219" i="9"/>
  <c r="B219" i="9"/>
  <c r="N210" i="9"/>
  <c r="N211" i="9" s="1"/>
  <c r="N212" i="9" s="1"/>
  <c r="M210" i="9"/>
  <c r="M211" i="9" s="1"/>
  <c r="L210" i="9"/>
  <c r="L211" i="9" s="1"/>
  <c r="K210" i="9"/>
  <c r="K211" i="9" s="1"/>
  <c r="J210" i="9"/>
  <c r="J211" i="9" s="1"/>
  <c r="I210" i="9"/>
  <c r="I211" i="9" s="1"/>
  <c r="H210" i="9"/>
  <c r="H211" i="9" s="1"/>
  <c r="G210" i="9"/>
  <c r="G211" i="9" s="1"/>
  <c r="F210" i="9"/>
  <c r="F211" i="9" s="1"/>
  <c r="E210" i="9"/>
  <c r="E211" i="9" s="1"/>
  <c r="D210" i="9"/>
  <c r="D211" i="9" s="1"/>
  <c r="C210" i="9"/>
  <c r="C211" i="9" s="1"/>
  <c r="B210" i="9"/>
  <c r="B211" i="9" s="1"/>
  <c r="U204" i="9"/>
  <c r="T200" i="9"/>
  <c r="S200" i="9"/>
  <c r="R200" i="9"/>
  <c r="Q200" i="9"/>
  <c r="P200" i="9"/>
  <c r="O200" i="9"/>
  <c r="N200" i="9"/>
  <c r="M200" i="9"/>
  <c r="M209" i="9" s="1"/>
  <c r="L200" i="9"/>
  <c r="L209" i="9" s="1"/>
  <c r="K200" i="9"/>
  <c r="K209" i="9" s="1"/>
  <c r="J200" i="9"/>
  <c r="J209" i="9" s="1"/>
  <c r="I200" i="9"/>
  <c r="I209" i="9" s="1"/>
  <c r="H200" i="9"/>
  <c r="H209" i="9" s="1"/>
  <c r="G200" i="9"/>
  <c r="G209" i="9" s="1"/>
  <c r="F200" i="9"/>
  <c r="F209" i="9" s="1"/>
  <c r="E200" i="9"/>
  <c r="E209" i="9" s="1"/>
  <c r="D200" i="9"/>
  <c r="D209" i="9" s="1"/>
  <c r="C200" i="9"/>
  <c r="C209" i="9" s="1"/>
  <c r="B200" i="9"/>
  <c r="B209" i="9" s="1"/>
  <c r="AZ82" i="15"/>
  <c r="AZ80" i="15"/>
  <c r="AY82" i="15"/>
  <c r="AX82" i="15"/>
  <c r="AW82" i="15"/>
  <c r="AY80" i="15"/>
  <c r="AX80" i="15"/>
  <c r="AW80" i="15"/>
  <c r="AV66" i="15"/>
  <c r="AW66" i="15"/>
  <c r="AW64" i="15"/>
  <c r="AV64" i="15"/>
  <c r="AV72" i="15"/>
  <c r="AW72" i="15"/>
  <c r="AY72" i="15"/>
  <c r="AZ72" i="15"/>
  <c r="BA72" i="15"/>
  <c r="BB72" i="15"/>
  <c r="BC72" i="15"/>
  <c r="BD72" i="15"/>
  <c r="BE72" i="15"/>
  <c r="BF72" i="15"/>
  <c r="BG72" i="15"/>
  <c r="BH72" i="15"/>
  <c r="BI72" i="15"/>
  <c r="BJ72" i="15"/>
  <c r="BK72" i="15"/>
  <c r="BL72" i="15"/>
  <c r="BM72" i="15"/>
  <c r="AX72" i="15"/>
  <c r="AE78" i="15"/>
  <c r="AE77" i="15"/>
  <c r="AE76" i="15"/>
  <c r="AE75" i="15"/>
  <c r="AE74" i="15"/>
  <c r="AE73" i="15"/>
  <c r="AE72" i="15"/>
  <c r="AE71" i="15"/>
  <c r="AE70" i="15"/>
  <c r="AE69" i="15"/>
  <c r="V79" i="15"/>
  <c r="V78" i="15"/>
  <c r="V77" i="15"/>
  <c r="V75" i="15"/>
  <c r="V74" i="15"/>
  <c r="V73" i="15"/>
  <c r="V71" i="15"/>
  <c r="V70" i="15"/>
  <c r="V69" i="15"/>
  <c r="K82" i="15"/>
  <c r="I82" i="15"/>
  <c r="G82" i="15"/>
  <c r="E82" i="15"/>
  <c r="C82" i="15"/>
  <c r="K81" i="15"/>
  <c r="I81" i="15"/>
  <c r="G81" i="15"/>
  <c r="E81" i="15"/>
  <c r="C81" i="15"/>
  <c r="J80" i="15"/>
  <c r="H80" i="15"/>
  <c r="H81" i="15" s="1"/>
  <c r="F80" i="15"/>
  <c r="F81" i="15" s="1"/>
  <c r="D80" i="15"/>
  <c r="D81" i="15" s="1"/>
  <c r="B80" i="15"/>
  <c r="B81" i="15" s="1"/>
  <c r="L82" i="15"/>
  <c r="AW56" i="15"/>
  <c r="AX56" i="15"/>
  <c r="AY56" i="15"/>
  <c r="AZ56" i="15"/>
  <c r="BA56" i="15"/>
  <c r="BB56" i="15"/>
  <c r="BC56" i="15"/>
  <c r="BD56" i="15"/>
  <c r="BE56" i="15"/>
  <c r="BF56" i="15"/>
  <c r="BG56" i="15"/>
  <c r="BH56" i="15"/>
  <c r="BI56" i="15"/>
  <c r="BJ56" i="15"/>
  <c r="BK56" i="15"/>
  <c r="AT56" i="15"/>
  <c r="AU56" i="15"/>
  <c r="AV56" i="15"/>
  <c r="AU66" i="15"/>
  <c r="AU64" i="15"/>
  <c r="AG75" i="15" l="1"/>
  <c r="I80" i="15"/>
  <c r="AG73" i="15"/>
  <c r="E80" i="15"/>
  <c r="AG71" i="15"/>
  <c r="P252" i="9"/>
  <c r="A244" i="9"/>
  <c r="U234" i="9" s="1"/>
  <c r="P220" i="9"/>
  <c r="P219" i="9"/>
  <c r="C212" i="9"/>
  <c r="M212" i="9"/>
  <c r="L212" i="9"/>
  <c r="K212" i="9"/>
  <c r="J212" i="9"/>
  <c r="I212" i="9"/>
  <c r="H212" i="9"/>
  <c r="G212" i="9"/>
  <c r="F212" i="9"/>
  <c r="E212" i="9"/>
  <c r="D212" i="9"/>
  <c r="B212" i="9"/>
  <c r="AE79" i="15"/>
  <c r="AF77" i="15" s="1"/>
  <c r="M81" i="15"/>
  <c r="AE80" i="15"/>
  <c r="AF72" i="15" s="1"/>
  <c r="AG69" i="15"/>
  <c r="M82" i="15"/>
  <c r="K80" i="15"/>
  <c r="G80" i="15"/>
  <c r="L80" i="15"/>
  <c r="J81" i="15"/>
  <c r="L81" i="15" s="1"/>
  <c r="C80" i="15"/>
  <c r="AF75" i="15" l="1"/>
  <c r="O118" i="15"/>
  <c r="O119" i="15"/>
  <c r="AF71" i="15"/>
  <c r="M80" i="15"/>
  <c r="AF69" i="15"/>
  <c r="AF73" i="15"/>
  <c r="P221" i="9"/>
  <c r="A213" i="9"/>
  <c r="U203" i="9" s="1"/>
  <c r="AF78" i="15"/>
  <c r="AF76" i="15"/>
  <c r="AF74" i="15"/>
  <c r="AF70" i="15"/>
  <c r="K66" i="15"/>
  <c r="I66" i="15"/>
  <c r="G66" i="15"/>
  <c r="E66" i="15"/>
  <c r="C66" i="15"/>
  <c r="K65" i="15"/>
  <c r="I65" i="15"/>
  <c r="G65" i="15"/>
  <c r="E65" i="15"/>
  <c r="C65" i="15"/>
  <c r="J64" i="15"/>
  <c r="J65" i="15" s="1"/>
  <c r="H64" i="15"/>
  <c r="H65" i="15" s="1"/>
  <c r="F64" i="15"/>
  <c r="F65" i="15" s="1"/>
  <c r="D64" i="15"/>
  <c r="D65" i="15" s="1"/>
  <c r="B64" i="15"/>
  <c r="B65" i="15" s="1"/>
  <c r="L66" i="15"/>
  <c r="AE62" i="15"/>
  <c r="AE61" i="15"/>
  <c r="AE60" i="15"/>
  <c r="AE59" i="15"/>
  <c r="AE58" i="15"/>
  <c r="AE57" i="15"/>
  <c r="AE56" i="15"/>
  <c r="AE55" i="15"/>
  <c r="AE54" i="15"/>
  <c r="AE53" i="15"/>
  <c r="V63" i="15"/>
  <c r="V62" i="15"/>
  <c r="V61" i="15"/>
  <c r="V59" i="15"/>
  <c r="V58" i="15"/>
  <c r="V57" i="15"/>
  <c r="V55" i="15"/>
  <c r="V54" i="15"/>
  <c r="V53" i="15"/>
  <c r="AA48" i="27"/>
  <c r="AA47" i="27"/>
  <c r="AA44" i="27"/>
  <c r="AA43" i="27"/>
  <c r="AA40" i="27"/>
  <c r="AA39" i="27"/>
  <c r="AC9" i="27"/>
  <c r="AB9" i="27"/>
  <c r="AC8" i="27"/>
  <c r="AB8" i="27"/>
  <c r="AC7" i="27"/>
  <c r="AB7" i="27"/>
  <c r="AC6" i="27"/>
  <c r="AB6" i="27"/>
  <c r="AC5" i="27"/>
  <c r="AB5" i="27"/>
  <c r="W5" i="20"/>
  <c r="W3" i="20"/>
  <c r="R5" i="20"/>
  <c r="S5" i="20" s="1"/>
  <c r="R3" i="20"/>
  <c r="S3" i="20" s="1"/>
  <c r="R4" i="20"/>
  <c r="E7" i="20"/>
  <c r="N188" i="9"/>
  <c r="M188" i="9"/>
  <c r="L188" i="9"/>
  <c r="K188" i="9"/>
  <c r="J188" i="9"/>
  <c r="I188" i="9"/>
  <c r="H188" i="9"/>
  <c r="G188" i="9"/>
  <c r="F188" i="9"/>
  <c r="E188" i="9"/>
  <c r="D188" i="9"/>
  <c r="C188" i="9"/>
  <c r="B188" i="9"/>
  <c r="N187" i="9"/>
  <c r="M187" i="9"/>
  <c r="L187" i="9"/>
  <c r="K187" i="9"/>
  <c r="J187" i="9"/>
  <c r="I187" i="9"/>
  <c r="H187" i="9"/>
  <c r="G187" i="9"/>
  <c r="F187" i="9"/>
  <c r="E187" i="9"/>
  <c r="D187" i="9"/>
  <c r="C187" i="9"/>
  <c r="B187" i="9"/>
  <c r="N178" i="9"/>
  <c r="N179" i="9" s="1"/>
  <c r="N180" i="9" s="1"/>
  <c r="M178" i="9"/>
  <c r="M179" i="9" s="1"/>
  <c r="L178" i="9"/>
  <c r="L179" i="9" s="1"/>
  <c r="K178" i="9"/>
  <c r="K179" i="9" s="1"/>
  <c r="J178" i="9"/>
  <c r="J179" i="9" s="1"/>
  <c r="I178" i="9"/>
  <c r="I179" i="9" s="1"/>
  <c r="H178" i="9"/>
  <c r="H179" i="9" s="1"/>
  <c r="G178" i="9"/>
  <c r="G179" i="9" s="1"/>
  <c r="F178" i="9"/>
  <c r="F179" i="9" s="1"/>
  <c r="E178" i="9"/>
  <c r="E179" i="9" s="1"/>
  <c r="D178" i="9"/>
  <c r="D179" i="9" s="1"/>
  <c r="C178" i="9"/>
  <c r="C179" i="9" s="1"/>
  <c r="B178" i="9"/>
  <c r="B179" i="9" s="1"/>
  <c r="U172" i="9"/>
  <c r="T168" i="9"/>
  <c r="S168" i="9"/>
  <c r="R168" i="9"/>
  <c r="Q168" i="9"/>
  <c r="P168" i="9"/>
  <c r="O168" i="9"/>
  <c r="N168" i="9"/>
  <c r="M168" i="9"/>
  <c r="M177" i="9" s="1"/>
  <c r="L168" i="9"/>
  <c r="L177" i="9" s="1"/>
  <c r="K168" i="9"/>
  <c r="K177" i="9" s="1"/>
  <c r="J168" i="9"/>
  <c r="J177" i="9" s="1"/>
  <c r="I168" i="9"/>
  <c r="I177" i="9" s="1"/>
  <c r="H168" i="9"/>
  <c r="H177" i="9" s="1"/>
  <c r="G168" i="9"/>
  <c r="G177" i="9" s="1"/>
  <c r="F168" i="9"/>
  <c r="F177" i="9" s="1"/>
  <c r="E168" i="9"/>
  <c r="E177" i="9" s="1"/>
  <c r="D168" i="9"/>
  <c r="D177" i="9" s="1"/>
  <c r="C168" i="9"/>
  <c r="C177" i="9" s="1"/>
  <c r="B168" i="9"/>
  <c r="B177" i="9" s="1"/>
  <c r="H100" i="20"/>
  <c r="H101" i="20"/>
  <c r="H102" i="20"/>
  <c r="H103" i="20"/>
  <c r="H99" i="20"/>
  <c r="V100" i="20"/>
  <c r="V101" i="20"/>
  <c r="V99" i="20"/>
  <c r="N100" i="20"/>
  <c r="N101" i="20"/>
  <c r="N99" i="20"/>
  <c r="W4" i="20"/>
  <c r="S4" i="20"/>
  <c r="O5" i="20"/>
  <c r="O3" i="20"/>
  <c r="O4" i="20"/>
  <c r="O126" i="15" l="1"/>
  <c r="O103" i="15"/>
  <c r="O102" i="15"/>
  <c r="C64" i="15"/>
  <c r="M66" i="15"/>
  <c r="AG57" i="15"/>
  <c r="AG59" i="15"/>
  <c r="AE64" i="15"/>
  <c r="AF54" i="15" s="1"/>
  <c r="AG55" i="15"/>
  <c r="G64" i="15"/>
  <c r="I64" i="15"/>
  <c r="M65" i="15"/>
  <c r="AG53" i="15"/>
  <c r="K64" i="15"/>
  <c r="L64" i="15"/>
  <c r="L65" i="15"/>
  <c r="E64" i="15"/>
  <c r="AE63" i="15"/>
  <c r="AF57" i="15" s="1"/>
  <c r="AF3" i="27"/>
  <c r="AF8" i="27" s="1"/>
  <c r="AE3" i="27"/>
  <c r="AE9" i="27" s="1"/>
  <c r="AA49" i="27"/>
  <c r="AA45" i="27"/>
  <c r="AA41" i="27"/>
  <c r="P188" i="9"/>
  <c r="P187" i="9"/>
  <c r="M180" i="9"/>
  <c r="L180" i="9"/>
  <c r="K180" i="9"/>
  <c r="J180" i="9"/>
  <c r="I180" i="9"/>
  <c r="H180" i="9"/>
  <c r="G180" i="9"/>
  <c r="F180" i="9"/>
  <c r="E180" i="9"/>
  <c r="D180" i="9"/>
  <c r="C180" i="9"/>
  <c r="B180" i="9"/>
  <c r="AC100" i="20"/>
  <c r="AD100" i="20"/>
  <c r="AE100" i="20"/>
  <c r="AF100" i="20"/>
  <c r="AG100" i="20"/>
  <c r="AH100" i="20"/>
  <c r="AI100" i="20"/>
  <c r="AJ100" i="20"/>
  <c r="AK100" i="20"/>
  <c r="AL100" i="20"/>
  <c r="AM100" i="20"/>
  <c r="AN100" i="20"/>
  <c r="AO100" i="20"/>
  <c r="AP100" i="20"/>
  <c r="AQ100" i="20"/>
  <c r="AB100" i="20"/>
  <c r="AC5" i="20"/>
  <c r="AD5" i="20"/>
  <c r="AE5" i="20"/>
  <c r="AF5" i="20"/>
  <c r="AG5" i="20"/>
  <c r="AH5" i="20"/>
  <c r="AI5" i="20"/>
  <c r="AJ5" i="20"/>
  <c r="AK5" i="20"/>
  <c r="AL5" i="20"/>
  <c r="AM5" i="20"/>
  <c r="AN5" i="20"/>
  <c r="AO5" i="20"/>
  <c r="AP5" i="20"/>
  <c r="AQ5" i="20"/>
  <c r="AB5" i="20"/>
  <c r="AF59" i="15" l="1"/>
  <c r="AF53" i="15"/>
  <c r="M64" i="15"/>
  <c r="AF62" i="15"/>
  <c r="AF58" i="15"/>
  <c r="O111" i="15"/>
  <c r="AF56" i="15"/>
  <c r="AF60" i="15"/>
  <c r="AF55" i="15"/>
  <c r="AF61" i="15"/>
  <c r="AF5" i="27"/>
  <c r="AF9" i="27"/>
  <c r="AF6" i="27"/>
  <c r="AF7" i="27"/>
  <c r="AE8" i="27"/>
  <c r="AE7" i="27"/>
  <c r="AE6" i="27"/>
  <c r="AE5" i="27"/>
  <c r="P189" i="9"/>
  <c r="A181" i="9"/>
  <c r="U171" i="9" s="1"/>
  <c r="U100" i="20"/>
  <c r="U101" i="20"/>
  <c r="U99" i="20"/>
  <c r="M100" i="20"/>
  <c r="M101" i="20"/>
  <c r="M99" i="20"/>
  <c r="C102" i="20"/>
  <c r="O87" i="15" l="1"/>
  <c r="O86" i="15"/>
  <c r="Q100" i="20"/>
  <c r="Q101" i="20"/>
  <c r="Q99" i="20"/>
  <c r="D99" i="20"/>
  <c r="I4" i="20"/>
  <c r="I5" i="20"/>
  <c r="I6" i="20"/>
  <c r="I3" i="20"/>
  <c r="E4" i="20"/>
  <c r="E5" i="20"/>
  <c r="E6" i="20"/>
  <c r="E3" i="20"/>
  <c r="N156" i="9"/>
  <c r="M156" i="9"/>
  <c r="L156" i="9"/>
  <c r="K156" i="9"/>
  <c r="J156" i="9"/>
  <c r="I156" i="9"/>
  <c r="H156" i="9"/>
  <c r="G156" i="9"/>
  <c r="F156" i="9"/>
  <c r="E156" i="9"/>
  <c r="D156" i="9"/>
  <c r="C156" i="9"/>
  <c r="B156" i="9"/>
  <c r="N155" i="9"/>
  <c r="M155" i="9"/>
  <c r="L155" i="9"/>
  <c r="K155" i="9"/>
  <c r="J155" i="9"/>
  <c r="I155" i="9"/>
  <c r="H155" i="9"/>
  <c r="G155" i="9"/>
  <c r="F155" i="9"/>
  <c r="E155" i="9"/>
  <c r="D155" i="9"/>
  <c r="C155" i="9"/>
  <c r="B155" i="9"/>
  <c r="N146" i="9"/>
  <c r="N147" i="9" s="1"/>
  <c r="N148" i="9" s="1"/>
  <c r="M146" i="9"/>
  <c r="M147" i="9" s="1"/>
  <c r="L146" i="9"/>
  <c r="L147" i="9" s="1"/>
  <c r="K146" i="9"/>
  <c r="K147" i="9" s="1"/>
  <c r="J146" i="9"/>
  <c r="J147" i="9" s="1"/>
  <c r="I146" i="9"/>
  <c r="I147" i="9" s="1"/>
  <c r="H146" i="9"/>
  <c r="H147" i="9" s="1"/>
  <c r="G146" i="9"/>
  <c r="G147" i="9" s="1"/>
  <c r="F146" i="9"/>
  <c r="F147" i="9" s="1"/>
  <c r="E146" i="9"/>
  <c r="E147" i="9" s="1"/>
  <c r="D146" i="9"/>
  <c r="D147" i="9" s="1"/>
  <c r="C146" i="9"/>
  <c r="C147" i="9" s="1"/>
  <c r="B146" i="9"/>
  <c r="B147" i="9" s="1"/>
  <c r="U140" i="9"/>
  <c r="T136" i="9"/>
  <c r="S136" i="9"/>
  <c r="R136" i="9"/>
  <c r="Q136" i="9"/>
  <c r="P136" i="9"/>
  <c r="O136" i="9"/>
  <c r="N136" i="9"/>
  <c r="M136" i="9"/>
  <c r="M145" i="9" s="1"/>
  <c r="L136" i="9"/>
  <c r="L145" i="9" s="1"/>
  <c r="K136" i="9"/>
  <c r="K145" i="9" s="1"/>
  <c r="J136" i="9"/>
  <c r="J145" i="9" s="1"/>
  <c r="I136" i="9"/>
  <c r="I145" i="9" s="1"/>
  <c r="H136" i="9"/>
  <c r="H145" i="9" s="1"/>
  <c r="G136" i="9"/>
  <c r="G145" i="9" s="1"/>
  <c r="F136" i="9"/>
  <c r="F145" i="9" s="1"/>
  <c r="E136" i="9"/>
  <c r="E145" i="9" s="1"/>
  <c r="D136" i="9"/>
  <c r="D145" i="9" s="1"/>
  <c r="C136" i="9"/>
  <c r="C145" i="9" s="1"/>
  <c r="B136" i="9"/>
  <c r="B145" i="9" s="1"/>
  <c r="AT50" i="15"/>
  <c r="AT48" i="15"/>
  <c r="AS38" i="15"/>
  <c r="AT38" i="15"/>
  <c r="AV38" i="15"/>
  <c r="AW38" i="15"/>
  <c r="AX38" i="15"/>
  <c r="AY38" i="15"/>
  <c r="AZ38" i="15"/>
  <c r="BA38" i="15"/>
  <c r="BB38" i="15"/>
  <c r="BC38" i="15"/>
  <c r="BD38" i="15"/>
  <c r="BE38" i="15"/>
  <c r="BF38" i="15"/>
  <c r="BG38" i="15"/>
  <c r="BH38" i="15"/>
  <c r="BI38" i="15"/>
  <c r="BJ38" i="15"/>
  <c r="AU38" i="15"/>
  <c r="AE45" i="15"/>
  <c r="AE44" i="15"/>
  <c r="AE43" i="15"/>
  <c r="AE42" i="15"/>
  <c r="AE41" i="15"/>
  <c r="AE40" i="15"/>
  <c r="AE39" i="15"/>
  <c r="AE38" i="15"/>
  <c r="AE37" i="15"/>
  <c r="AE36" i="15"/>
  <c r="V46" i="15"/>
  <c r="V45" i="15"/>
  <c r="V44" i="15"/>
  <c r="V42" i="15"/>
  <c r="V41" i="15"/>
  <c r="V40" i="15"/>
  <c r="V38" i="15"/>
  <c r="V37" i="15"/>
  <c r="V36" i="15"/>
  <c r="AG36" i="15" l="1"/>
  <c r="AG42" i="15"/>
  <c r="O95" i="15"/>
  <c r="AG38" i="15"/>
  <c r="P156" i="9"/>
  <c r="P155" i="9"/>
  <c r="C148" i="9"/>
  <c r="K148" i="9"/>
  <c r="J148" i="9"/>
  <c r="I148" i="9"/>
  <c r="H148" i="9"/>
  <c r="G148" i="9"/>
  <c r="F148" i="9"/>
  <c r="D148" i="9"/>
  <c r="B148" i="9"/>
  <c r="L148" i="9"/>
  <c r="M148" i="9"/>
  <c r="E148" i="9"/>
  <c r="AG40" i="15"/>
  <c r="AE47" i="15"/>
  <c r="AF41" i="15" s="1"/>
  <c r="AE46" i="15"/>
  <c r="AF36" i="15" s="1"/>
  <c r="K50" i="15"/>
  <c r="I50" i="15"/>
  <c r="G50" i="15"/>
  <c r="E50" i="15"/>
  <c r="C50" i="15"/>
  <c r="K49" i="15"/>
  <c r="I49" i="15"/>
  <c r="G49" i="15"/>
  <c r="E49" i="15"/>
  <c r="C49" i="15"/>
  <c r="J48" i="15"/>
  <c r="J49" i="15" s="1"/>
  <c r="H48" i="15"/>
  <c r="H49" i="15" s="1"/>
  <c r="F48" i="15"/>
  <c r="F49" i="15" s="1"/>
  <c r="D48" i="15"/>
  <c r="D49" i="15" s="1"/>
  <c r="B48" i="15"/>
  <c r="B49" i="15" s="1"/>
  <c r="L50" i="15"/>
  <c r="N124" i="9"/>
  <c r="M124" i="9"/>
  <c r="L124" i="9"/>
  <c r="K124" i="9"/>
  <c r="J124" i="9"/>
  <c r="I124" i="9"/>
  <c r="H124" i="9"/>
  <c r="G124" i="9"/>
  <c r="F124" i="9"/>
  <c r="E124" i="9"/>
  <c r="D124" i="9"/>
  <c r="C124" i="9"/>
  <c r="B124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B123" i="9"/>
  <c r="N114" i="9"/>
  <c r="N115" i="9" s="1"/>
  <c r="N116" i="9" s="1"/>
  <c r="M114" i="9"/>
  <c r="M115" i="9" s="1"/>
  <c r="L114" i="9"/>
  <c r="L115" i="9" s="1"/>
  <c r="K114" i="9"/>
  <c r="K115" i="9" s="1"/>
  <c r="J114" i="9"/>
  <c r="J115" i="9" s="1"/>
  <c r="I114" i="9"/>
  <c r="I115" i="9" s="1"/>
  <c r="H114" i="9"/>
  <c r="H115" i="9" s="1"/>
  <c r="G114" i="9"/>
  <c r="G115" i="9" s="1"/>
  <c r="F114" i="9"/>
  <c r="F115" i="9" s="1"/>
  <c r="E114" i="9"/>
  <c r="E115" i="9" s="1"/>
  <c r="D114" i="9"/>
  <c r="D115" i="9" s="1"/>
  <c r="C114" i="9"/>
  <c r="C115" i="9" s="1"/>
  <c r="B114" i="9"/>
  <c r="B115" i="9" s="1"/>
  <c r="U108" i="9"/>
  <c r="T104" i="9"/>
  <c r="S104" i="9"/>
  <c r="R104" i="9"/>
  <c r="Q104" i="9"/>
  <c r="P104" i="9"/>
  <c r="O104" i="9"/>
  <c r="N104" i="9"/>
  <c r="M104" i="9"/>
  <c r="M113" i="9" s="1"/>
  <c r="L104" i="9"/>
  <c r="L113" i="9" s="1"/>
  <c r="K104" i="9"/>
  <c r="K113" i="9" s="1"/>
  <c r="J104" i="9"/>
  <c r="J113" i="9" s="1"/>
  <c r="I104" i="9"/>
  <c r="I113" i="9" s="1"/>
  <c r="H104" i="9"/>
  <c r="H113" i="9" s="1"/>
  <c r="G104" i="9"/>
  <c r="G113" i="9" s="1"/>
  <c r="F104" i="9"/>
  <c r="F113" i="9" s="1"/>
  <c r="E104" i="9"/>
  <c r="E113" i="9" s="1"/>
  <c r="D104" i="9"/>
  <c r="D113" i="9" s="1"/>
  <c r="C104" i="9"/>
  <c r="C113" i="9" s="1"/>
  <c r="B104" i="9"/>
  <c r="B113" i="9" s="1"/>
  <c r="AT32" i="15"/>
  <c r="AT30" i="15"/>
  <c r="AS22" i="15"/>
  <c r="AT22" i="15"/>
  <c r="AU22" i="15"/>
  <c r="AV22" i="15"/>
  <c r="AX22" i="15"/>
  <c r="AY22" i="15"/>
  <c r="AZ22" i="15"/>
  <c r="BA22" i="15"/>
  <c r="BB22" i="15"/>
  <c r="BC22" i="15"/>
  <c r="BD22" i="15"/>
  <c r="BE22" i="15"/>
  <c r="BF22" i="15"/>
  <c r="BG22" i="15"/>
  <c r="BH22" i="15"/>
  <c r="BI22" i="15"/>
  <c r="BJ22" i="15"/>
  <c r="AW22" i="15"/>
  <c r="AO11" i="15"/>
  <c r="AO12" i="15" s="1"/>
  <c r="AO28" i="15" s="1"/>
  <c r="AF39" i="15" l="1"/>
  <c r="P157" i="9"/>
  <c r="A149" i="9"/>
  <c r="U139" i="9" s="1"/>
  <c r="C48" i="15"/>
  <c r="E48" i="15"/>
  <c r="AF45" i="15"/>
  <c r="AF43" i="15"/>
  <c r="M50" i="15"/>
  <c r="K48" i="15"/>
  <c r="AF37" i="15"/>
  <c r="AF42" i="15"/>
  <c r="AF40" i="15"/>
  <c r="AF38" i="15"/>
  <c r="AF44" i="15"/>
  <c r="G48" i="15"/>
  <c r="M49" i="15"/>
  <c r="L49" i="15"/>
  <c r="I48" i="15"/>
  <c r="L48" i="15"/>
  <c r="P124" i="9"/>
  <c r="P123" i="9"/>
  <c r="M116" i="9"/>
  <c r="L116" i="9"/>
  <c r="K116" i="9"/>
  <c r="G116" i="9"/>
  <c r="E116" i="9"/>
  <c r="D116" i="9"/>
  <c r="C116" i="9"/>
  <c r="F116" i="9"/>
  <c r="H116" i="9"/>
  <c r="I116" i="9"/>
  <c r="B116" i="9"/>
  <c r="J116" i="9"/>
  <c r="AO45" i="15"/>
  <c r="AO60" i="15" s="1"/>
  <c r="AO76" i="15" s="1"/>
  <c r="AO92" i="15" s="1"/>
  <c r="AO108" i="15" s="1"/>
  <c r="AO124" i="15" s="1"/>
  <c r="AO140" i="15" s="1"/>
  <c r="AO156" i="15" s="1"/>
  <c r="AO172" i="15" s="1"/>
  <c r="M48" i="15" l="1"/>
  <c r="P125" i="9"/>
  <c r="A117" i="9"/>
  <c r="U107" i="9" s="1"/>
  <c r="V29" i="15"/>
  <c r="V28" i="15"/>
  <c r="V27" i="15"/>
  <c r="V25" i="15"/>
  <c r="V24" i="15"/>
  <c r="V23" i="15"/>
  <c r="V21" i="15"/>
  <c r="V20" i="15"/>
  <c r="V19" i="15"/>
  <c r="AE28" i="15"/>
  <c r="AE27" i="15"/>
  <c r="AE26" i="15"/>
  <c r="AE25" i="15"/>
  <c r="AE24" i="15"/>
  <c r="AE23" i="15"/>
  <c r="AE22" i="15"/>
  <c r="AE21" i="15"/>
  <c r="AE20" i="15"/>
  <c r="AE19" i="15"/>
  <c r="K33" i="15"/>
  <c r="I33" i="15"/>
  <c r="G33" i="15"/>
  <c r="E33" i="15"/>
  <c r="C33" i="15"/>
  <c r="K32" i="15"/>
  <c r="I32" i="15"/>
  <c r="G32" i="15"/>
  <c r="E32" i="15"/>
  <c r="C32" i="15"/>
  <c r="J31" i="15"/>
  <c r="J32" i="15" s="1"/>
  <c r="H31" i="15"/>
  <c r="H32" i="15" s="1"/>
  <c r="F31" i="15"/>
  <c r="F32" i="15" s="1"/>
  <c r="D31" i="15"/>
  <c r="D32" i="15" s="1"/>
  <c r="B31" i="15"/>
  <c r="B32" i="15" s="1"/>
  <c r="L33" i="15"/>
  <c r="AE12" i="15"/>
  <c r="AE11" i="15"/>
  <c r="AE10" i="15"/>
  <c r="AE9" i="15"/>
  <c r="AE8" i="15"/>
  <c r="AE7" i="15"/>
  <c r="AE6" i="15"/>
  <c r="AE5" i="15"/>
  <c r="AE4" i="15"/>
  <c r="AE3" i="15"/>
  <c r="V13" i="15"/>
  <c r="V12" i="15"/>
  <c r="W12" i="15" s="1"/>
  <c r="V11" i="15"/>
  <c r="W11" i="15" s="1"/>
  <c r="V9" i="15"/>
  <c r="V8" i="15"/>
  <c r="W8" i="15" s="1"/>
  <c r="V7" i="15"/>
  <c r="W7" i="15" s="1"/>
  <c r="V5" i="15"/>
  <c r="V4" i="15"/>
  <c r="W4" i="15" s="1"/>
  <c r="V3" i="15"/>
  <c r="W3" i="15" s="1"/>
  <c r="K16" i="15"/>
  <c r="I16" i="15"/>
  <c r="G16" i="15"/>
  <c r="E16" i="15"/>
  <c r="C16" i="15"/>
  <c r="K15" i="15"/>
  <c r="G15" i="15"/>
  <c r="I15" i="15"/>
  <c r="E15" i="15"/>
  <c r="C15" i="15"/>
  <c r="J14" i="15"/>
  <c r="H14" i="15"/>
  <c r="H15" i="15" s="1"/>
  <c r="F14" i="15"/>
  <c r="D14" i="15"/>
  <c r="D15" i="15" s="1"/>
  <c r="B14" i="15"/>
  <c r="B15" i="15" s="1"/>
  <c r="L16" i="15"/>
  <c r="W20" i="15" l="1"/>
  <c r="W37" i="15" s="1"/>
  <c r="W54" i="15" s="1"/>
  <c r="W70" i="15" s="1"/>
  <c r="W86" i="15" s="1"/>
  <c r="W102" i="15" s="1"/>
  <c r="W118" i="15" s="1"/>
  <c r="W134" i="15" s="1"/>
  <c r="W150" i="15" s="1"/>
  <c r="W166" i="15" s="1"/>
  <c r="G31" i="15"/>
  <c r="AG19" i="15"/>
  <c r="AG25" i="15"/>
  <c r="W28" i="15"/>
  <c r="W45" i="15" s="1"/>
  <c r="W62" i="15" s="1"/>
  <c r="W78" i="15" s="1"/>
  <c r="W94" i="15" s="1"/>
  <c r="W110" i="15" s="1"/>
  <c r="W126" i="15" s="1"/>
  <c r="W142" i="15" s="1"/>
  <c r="W158" i="15" s="1"/>
  <c r="W174" i="15" s="1"/>
  <c r="W23" i="15"/>
  <c r="W40" i="15" s="1"/>
  <c r="W57" i="15" s="1"/>
  <c r="W73" i="15" s="1"/>
  <c r="W89" i="15" s="1"/>
  <c r="W105" i="15" s="1"/>
  <c r="W121" i="15" s="1"/>
  <c r="W137" i="15" s="1"/>
  <c r="W153" i="15" s="1"/>
  <c r="W169" i="15" s="1"/>
  <c r="W24" i="15"/>
  <c r="W41" i="15" s="1"/>
  <c r="W58" i="15" s="1"/>
  <c r="W74" i="15" s="1"/>
  <c r="W90" i="15" s="1"/>
  <c r="W106" i="15" s="1"/>
  <c r="W122" i="15" s="1"/>
  <c r="W138" i="15" s="1"/>
  <c r="W154" i="15" s="1"/>
  <c r="W170" i="15" s="1"/>
  <c r="W27" i="15"/>
  <c r="W44" i="15" s="1"/>
  <c r="W61" i="15" s="1"/>
  <c r="W77" i="15" s="1"/>
  <c r="W93" i="15" s="1"/>
  <c r="W109" i="15" s="1"/>
  <c r="W125" i="15" s="1"/>
  <c r="W141" i="15" s="1"/>
  <c r="W157" i="15" s="1"/>
  <c r="W173" i="15" s="1"/>
  <c r="W19" i="15"/>
  <c r="W36" i="15" s="1"/>
  <c r="W53" i="15" s="1"/>
  <c r="W69" i="15" s="1"/>
  <c r="W85" i="15" s="1"/>
  <c r="W101" i="15" s="1"/>
  <c r="W117" i="15" s="1"/>
  <c r="W133" i="15" s="1"/>
  <c r="W149" i="15" s="1"/>
  <c r="W165" i="15" s="1"/>
  <c r="AG21" i="15"/>
  <c r="AE30" i="15"/>
  <c r="AF28" i="15" s="1"/>
  <c r="AE29" i="15"/>
  <c r="AF21" i="15" s="1"/>
  <c r="AG23" i="15"/>
  <c r="I31" i="15"/>
  <c r="E31" i="15"/>
  <c r="M33" i="15"/>
  <c r="C31" i="15"/>
  <c r="K31" i="15"/>
  <c r="L31" i="15"/>
  <c r="L32" i="15"/>
  <c r="M32" i="15"/>
  <c r="K14" i="15"/>
  <c r="I14" i="15"/>
  <c r="AG7" i="15"/>
  <c r="AE14" i="15"/>
  <c r="AF6" i="15" s="1"/>
  <c r="AG3" i="15"/>
  <c r="AG9" i="15"/>
  <c r="AG5" i="15"/>
  <c r="AE13" i="15"/>
  <c r="AF3" i="15" s="1"/>
  <c r="M16" i="15"/>
  <c r="G14" i="15"/>
  <c r="M15" i="15"/>
  <c r="E14" i="15"/>
  <c r="C14" i="15"/>
  <c r="L15" i="15"/>
  <c r="L14" i="15"/>
  <c r="AF24" i="15" l="1"/>
  <c r="AF20" i="15"/>
  <c r="AF27" i="15"/>
  <c r="AF25" i="15"/>
  <c r="AF22" i="15"/>
  <c r="AF23" i="15"/>
  <c r="AF26" i="15"/>
  <c r="AF19" i="15"/>
  <c r="M31" i="15"/>
  <c r="AF7" i="15"/>
  <c r="AF9" i="15"/>
  <c r="AF4" i="15"/>
  <c r="AF8" i="15"/>
  <c r="AF12" i="15"/>
  <c r="AF10" i="15"/>
  <c r="AF5" i="15"/>
  <c r="AF11" i="15"/>
  <c r="M14" i="15"/>
  <c r="N92" i="9" l="1"/>
  <c r="M92" i="9"/>
  <c r="L92" i="9"/>
  <c r="K92" i="9"/>
  <c r="J92" i="9"/>
  <c r="I92" i="9"/>
  <c r="H92" i="9"/>
  <c r="G92" i="9"/>
  <c r="F92" i="9"/>
  <c r="E92" i="9"/>
  <c r="D92" i="9"/>
  <c r="C92" i="9"/>
  <c r="B92" i="9"/>
  <c r="N91" i="9"/>
  <c r="M91" i="9"/>
  <c r="L91" i="9"/>
  <c r="K91" i="9"/>
  <c r="J91" i="9"/>
  <c r="I91" i="9"/>
  <c r="H91" i="9"/>
  <c r="G91" i="9"/>
  <c r="F91" i="9"/>
  <c r="E91" i="9"/>
  <c r="D91" i="9"/>
  <c r="C91" i="9"/>
  <c r="B91" i="9"/>
  <c r="N82" i="9"/>
  <c r="N83" i="9" s="1"/>
  <c r="N84" i="9" s="1"/>
  <c r="M82" i="9"/>
  <c r="M83" i="9" s="1"/>
  <c r="L82" i="9"/>
  <c r="L83" i="9" s="1"/>
  <c r="K82" i="9"/>
  <c r="K83" i="9" s="1"/>
  <c r="J82" i="9"/>
  <c r="J83" i="9" s="1"/>
  <c r="I82" i="9"/>
  <c r="I83" i="9" s="1"/>
  <c r="H82" i="9"/>
  <c r="H83" i="9" s="1"/>
  <c r="G82" i="9"/>
  <c r="G83" i="9" s="1"/>
  <c r="F82" i="9"/>
  <c r="F83" i="9" s="1"/>
  <c r="E82" i="9"/>
  <c r="E83" i="9" s="1"/>
  <c r="D82" i="9"/>
  <c r="D83" i="9" s="1"/>
  <c r="C82" i="9"/>
  <c r="C83" i="9" s="1"/>
  <c r="B82" i="9"/>
  <c r="B83" i="9" s="1"/>
  <c r="U76" i="9"/>
  <c r="T72" i="9"/>
  <c r="S72" i="9"/>
  <c r="R72" i="9"/>
  <c r="Q72" i="9"/>
  <c r="P72" i="9"/>
  <c r="O72" i="9"/>
  <c r="N72" i="9"/>
  <c r="M72" i="9"/>
  <c r="M81" i="9" s="1"/>
  <c r="L72" i="9"/>
  <c r="L81" i="9" s="1"/>
  <c r="K72" i="9"/>
  <c r="K81" i="9" s="1"/>
  <c r="J72" i="9"/>
  <c r="J81" i="9" s="1"/>
  <c r="I72" i="9"/>
  <c r="I81" i="9" s="1"/>
  <c r="H72" i="9"/>
  <c r="H81" i="9" s="1"/>
  <c r="G72" i="9"/>
  <c r="G81" i="9" s="1"/>
  <c r="F72" i="9"/>
  <c r="F81" i="9" s="1"/>
  <c r="E72" i="9"/>
  <c r="E81" i="9" s="1"/>
  <c r="D72" i="9"/>
  <c r="D81" i="9" s="1"/>
  <c r="C72" i="9"/>
  <c r="C81" i="9" s="1"/>
  <c r="B72" i="9"/>
  <c r="B81" i="9" s="1"/>
  <c r="N60" i="9"/>
  <c r="M60" i="9"/>
  <c r="L60" i="9"/>
  <c r="K60" i="9"/>
  <c r="J60" i="9"/>
  <c r="I60" i="9"/>
  <c r="H60" i="9"/>
  <c r="G60" i="9"/>
  <c r="F60" i="9"/>
  <c r="E60" i="9"/>
  <c r="D60" i="9"/>
  <c r="C60" i="9"/>
  <c r="B60" i="9"/>
  <c r="N59" i="9"/>
  <c r="M59" i="9"/>
  <c r="L59" i="9"/>
  <c r="K59" i="9"/>
  <c r="J59" i="9"/>
  <c r="I59" i="9"/>
  <c r="H59" i="9"/>
  <c r="G59" i="9"/>
  <c r="F59" i="9"/>
  <c r="E59" i="9"/>
  <c r="D59" i="9"/>
  <c r="C59" i="9"/>
  <c r="B59" i="9"/>
  <c r="N50" i="9"/>
  <c r="N51" i="9" s="1"/>
  <c r="N52" i="9" s="1"/>
  <c r="M50" i="9"/>
  <c r="M51" i="9" s="1"/>
  <c r="L50" i="9"/>
  <c r="L51" i="9" s="1"/>
  <c r="K50" i="9"/>
  <c r="K51" i="9" s="1"/>
  <c r="J50" i="9"/>
  <c r="J51" i="9" s="1"/>
  <c r="I50" i="9"/>
  <c r="I51" i="9" s="1"/>
  <c r="H50" i="9"/>
  <c r="H51" i="9" s="1"/>
  <c r="G50" i="9"/>
  <c r="G51" i="9" s="1"/>
  <c r="F50" i="9"/>
  <c r="F51" i="9" s="1"/>
  <c r="E50" i="9"/>
  <c r="E51" i="9" s="1"/>
  <c r="D50" i="9"/>
  <c r="D51" i="9" s="1"/>
  <c r="C50" i="9"/>
  <c r="C51" i="9" s="1"/>
  <c r="B50" i="9"/>
  <c r="B51" i="9" s="1"/>
  <c r="U44" i="9"/>
  <c r="T40" i="9"/>
  <c r="S40" i="9"/>
  <c r="R40" i="9"/>
  <c r="Q40" i="9"/>
  <c r="P40" i="9"/>
  <c r="O40" i="9"/>
  <c r="N40" i="9"/>
  <c r="M40" i="9"/>
  <c r="M49" i="9" s="1"/>
  <c r="L40" i="9"/>
  <c r="L49" i="9" s="1"/>
  <c r="K40" i="9"/>
  <c r="K49" i="9" s="1"/>
  <c r="J40" i="9"/>
  <c r="J49" i="9" s="1"/>
  <c r="I40" i="9"/>
  <c r="I49" i="9" s="1"/>
  <c r="H40" i="9"/>
  <c r="H49" i="9" s="1"/>
  <c r="G40" i="9"/>
  <c r="G49" i="9" s="1"/>
  <c r="F40" i="9"/>
  <c r="F49" i="9" s="1"/>
  <c r="E40" i="9"/>
  <c r="E49" i="9" s="1"/>
  <c r="D40" i="9"/>
  <c r="D49" i="9" s="1"/>
  <c r="C40" i="9"/>
  <c r="C49" i="9" s="1"/>
  <c r="B40" i="9"/>
  <c r="B49" i="9" s="1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G100" i="20"/>
  <c r="G101" i="20"/>
  <c r="G102" i="20"/>
  <c r="G103" i="20"/>
  <c r="G99" i="20"/>
  <c r="C100" i="20"/>
  <c r="C101" i="20"/>
  <c r="C103" i="20"/>
  <c r="C99" i="20"/>
  <c r="AC99" i="20"/>
  <c r="AD99" i="20"/>
  <c r="AE99" i="20"/>
  <c r="AF99" i="20"/>
  <c r="AG99" i="20"/>
  <c r="AH99" i="20"/>
  <c r="AI99" i="20"/>
  <c r="AJ99" i="20"/>
  <c r="AK99" i="20"/>
  <c r="AL99" i="20"/>
  <c r="AM99" i="20"/>
  <c r="AN99" i="20"/>
  <c r="AO99" i="20"/>
  <c r="AP99" i="20"/>
  <c r="AQ99" i="20"/>
  <c r="AB99" i="20"/>
  <c r="AT8" i="2"/>
  <c r="AV8" i="2"/>
  <c r="AZ8" i="2"/>
  <c r="BB8" i="2" s="1"/>
  <c r="AT9" i="2"/>
  <c r="AV9" i="2"/>
  <c r="AZ9" i="2"/>
  <c r="BB9" i="2" s="1"/>
  <c r="AT10" i="2"/>
  <c r="AV10" i="2"/>
  <c r="AZ10" i="2"/>
  <c r="BB10" i="2" s="1"/>
  <c r="AT11" i="2"/>
  <c r="AV11" i="2"/>
  <c r="AZ11" i="2"/>
  <c r="BB11" i="2" s="1"/>
  <c r="AT12" i="2"/>
  <c r="AV12" i="2"/>
  <c r="AZ12" i="2"/>
  <c r="BB12" i="2" s="1"/>
  <c r="AT13" i="2"/>
  <c r="AV13" i="2"/>
  <c r="AZ13" i="2"/>
  <c r="BB13" i="2" s="1"/>
  <c r="AT14" i="2"/>
  <c r="AV14" i="2"/>
  <c r="AZ14" i="2"/>
  <c r="BB14" i="2" s="1"/>
  <c r="AT15" i="2"/>
  <c r="AV15" i="2"/>
  <c r="AZ15" i="2"/>
  <c r="BB15" i="2" s="1"/>
  <c r="AT16" i="2"/>
  <c r="AV16" i="2"/>
  <c r="AZ16" i="2"/>
  <c r="BB16" i="2" s="1"/>
  <c r="AT17" i="2"/>
  <c r="AV17" i="2"/>
  <c r="AZ17" i="2"/>
  <c r="BB17" i="2" s="1"/>
  <c r="AT18" i="2"/>
  <c r="AV18" i="2"/>
  <c r="AZ18" i="2"/>
  <c r="BB18" i="2" s="1"/>
  <c r="AT19" i="2"/>
  <c r="AV19" i="2"/>
  <c r="AZ19" i="2"/>
  <c r="BB19" i="2" s="1"/>
  <c r="AT20" i="2"/>
  <c r="AV20" i="2"/>
  <c r="AZ20" i="2"/>
  <c r="BB20" i="2" s="1"/>
  <c r="AT21" i="2"/>
  <c r="AV21" i="2"/>
  <c r="AZ21" i="2"/>
  <c r="BB21" i="2" s="1"/>
  <c r="AT22" i="2"/>
  <c r="AV22" i="2"/>
  <c r="AZ22" i="2"/>
  <c r="BB22" i="2" s="1"/>
  <c r="AT23" i="2"/>
  <c r="AV23" i="2"/>
  <c r="AZ23" i="2"/>
  <c r="BB23" i="2" s="1"/>
  <c r="AT24" i="2"/>
  <c r="AV24" i="2"/>
  <c r="AZ24" i="2"/>
  <c r="BB24" i="2" s="1"/>
  <c r="AT25" i="2"/>
  <c r="AV25" i="2"/>
  <c r="AZ25" i="2"/>
  <c r="BB25" i="2" s="1"/>
  <c r="AT26" i="2"/>
  <c r="AV26" i="2"/>
  <c r="AZ26" i="2"/>
  <c r="BB26" i="2" s="1"/>
  <c r="AT27" i="2"/>
  <c r="AV27" i="2"/>
  <c r="AZ27" i="2"/>
  <c r="BB27" i="2" s="1"/>
  <c r="AT28" i="2"/>
  <c r="AV28" i="2"/>
  <c r="AZ28" i="2"/>
  <c r="BB28" i="2" s="1"/>
  <c r="AT29" i="2"/>
  <c r="AV29" i="2"/>
  <c r="AZ29" i="2"/>
  <c r="BB29" i="2" s="1"/>
  <c r="AT30" i="2"/>
  <c r="AV30" i="2"/>
  <c r="AZ30" i="2"/>
  <c r="BB30" i="2" s="1"/>
  <c r="AT31" i="2"/>
  <c r="AV31" i="2"/>
  <c r="AZ31" i="2"/>
  <c r="BB31" i="2" s="1"/>
  <c r="AT32" i="2"/>
  <c r="AV32" i="2"/>
  <c r="AZ32" i="2"/>
  <c r="BB32" i="2" s="1"/>
  <c r="AT33" i="2"/>
  <c r="AV33" i="2"/>
  <c r="AZ33" i="2"/>
  <c r="BB33" i="2" s="1"/>
  <c r="AT34" i="2"/>
  <c r="AV34" i="2"/>
  <c r="AZ34" i="2"/>
  <c r="BB34" i="2" s="1"/>
  <c r="AT35" i="2"/>
  <c r="AV35" i="2"/>
  <c r="AZ35" i="2"/>
  <c r="BB35" i="2" s="1"/>
  <c r="AT36" i="2"/>
  <c r="AV36" i="2"/>
  <c r="AZ36" i="2"/>
  <c r="BB36" i="2" s="1"/>
  <c r="AT37" i="2"/>
  <c r="AV37" i="2"/>
  <c r="AZ37" i="2"/>
  <c r="BB37" i="2" s="1"/>
  <c r="AT38" i="2"/>
  <c r="AV38" i="2"/>
  <c r="AZ38" i="2"/>
  <c r="BB38" i="2" s="1"/>
  <c r="AT39" i="2"/>
  <c r="AV39" i="2"/>
  <c r="AZ39" i="2"/>
  <c r="BB39" i="2" s="1"/>
  <c r="AT40" i="2"/>
  <c r="AV40" i="2"/>
  <c r="AZ40" i="2"/>
  <c r="BB40" i="2" s="1"/>
  <c r="AT41" i="2"/>
  <c r="AV41" i="2"/>
  <c r="AZ41" i="2"/>
  <c r="BB41" i="2" s="1"/>
  <c r="AT42" i="2"/>
  <c r="AV42" i="2"/>
  <c r="AZ42" i="2"/>
  <c r="BB42" i="2" s="1"/>
  <c r="AT43" i="2"/>
  <c r="AV43" i="2"/>
  <c r="AZ43" i="2"/>
  <c r="BB43" i="2" s="1"/>
  <c r="AT44" i="2"/>
  <c r="AV44" i="2"/>
  <c r="AZ44" i="2"/>
  <c r="BB44" i="2" s="1"/>
  <c r="AT45" i="2"/>
  <c r="AV45" i="2"/>
  <c r="AZ45" i="2"/>
  <c r="BB45" i="2" s="1"/>
  <c r="AT46" i="2"/>
  <c r="AV46" i="2"/>
  <c r="AZ46" i="2"/>
  <c r="BB46" i="2" s="1"/>
  <c r="AT47" i="2"/>
  <c r="AV47" i="2"/>
  <c r="AZ47" i="2"/>
  <c r="BB47" i="2" s="1"/>
  <c r="AT48" i="2"/>
  <c r="AV48" i="2"/>
  <c r="AZ48" i="2"/>
  <c r="BB48" i="2" s="1"/>
  <c r="AT49" i="2"/>
  <c r="AV49" i="2"/>
  <c r="AZ49" i="2"/>
  <c r="BB49" i="2" s="1"/>
  <c r="AT50" i="2"/>
  <c r="AV50" i="2"/>
  <c r="AZ50" i="2"/>
  <c r="BB50" i="2" s="1"/>
  <c r="AT51" i="2"/>
  <c r="AV51" i="2"/>
  <c r="AZ51" i="2"/>
  <c r="BB51" i="2" s="1"/>
  <c r="AT52" i="2"/>
  <c r="AV52" i="2"/>
  <c r="AZ52" i="2"/>
  <c r="BB52" i="2" s="1"/>
  <c r="AT53" i="2"/>
  <c r="AV53" i="2"/>
  <c r="AZ53" i="2"/>
  <c r="BB53" i="2" s="1"/>
  <c r="AT54" i="2"/>
  <c r="AV54" i="2"/>
  <c r="AZ54" i="2"/>
  <c r="BB54" i="2" s="1"/>
  <c r="AT55" i="2"/>
  <c r="AV55" i="2"/>
  <c r="AZ55" i="2"/>
  <c r="BB55" i="2" s="1"/>
  <c r="AT56" i="2"/>
  <c r="AV56" i="2"/>
  <c r="AZ56" i="2"/>
  <c r="BB56" i="2" s="1"/>
  <c r="AT57" i="2"/>
  <c r="AV57" i="2"/>
  <c r="AZ57" i="2"/>
  <c r="BB57" i="2" s="1"/>
  <c r="W85" i="20"/>
  <c r="W83" i="20"/>
  <c r="S85" i="20"/>
  <c r="S83" i="20"/>
  <c r="O83" i="20"/>
  <c r="O84" i="20"/>
  <c r="O85" i="20"/>
  <c r="W84" i="20"/>
  <c r="S84" i="20"/>
  <c r="AX57" i="2" l="1"/>
  <c r="AX53" i="2"/>
  <c r="AX49" i="2"/>
  <c r="AX17" i="2"/>
  <c r="AX43" i="2"/>
  <c r="AX56" i="2"/>
  <c r="AX16" i="2"/>
  <c r="AX18" i="2"/>
  <c r="AX52" i="2"/>
  <c r="AX32" i="2"/>
  <c r="AX20" i="2"/>
  <c r="AX45" i="2"/>
  <c r="AX48" i="2"/>
  <c r="AX44" i="2"/>
  <c r="AX40" i="2"/>
  <c r="AX21" i="2"/>
  <c r="AX51" i="2"/>
  <c r="AX28" i="2"/>
  <c r="AX24" i="2"/>
  <c r="AX13" i="2"/>
  <c r="AX37" i="2"/>
  <c r="AX35" i="2"/>
  <c r="AX31" i="2"/>
  <c r="AX25" i="2"/>
  <c r="AX23" i="2"/>
  <c r="AX12" i="2"/>
  <c r="AX19" i="2"/>
  <c r="AX34" i="2"/>
  <c r="AX10" i="2"/>
  <c r="AX41" i="2"/>
  <c r="AX46" i="2"/>
  <c r="AX14" i="2"/>
  <c r="AX38" i="2"/>
  <c r="AX36" i="2"/>
  <c r="AX29" i="2"/>
  <c r="AX22" i="2"/>
  <c r="AX33" i="2"/>
  <c r="AX15" i="2"/>
  <c r="AX50" i="2"/>
  <c r="AX42" i="2"/>
  <c r="AX27" i="2"/>
  <c r="AX55" i="2"/>
  <c r="AX11" i="2"/>
  <c r="AX47" i="2"/>
  <c r="AX30" i="2"/>
  <c r="AX26" i="2"/>
  <c r="AX54" i="2"/>
  <c r="AX39" i="2"/>
  <c r="P91" i="9"/>
  <c r="P92" i="9"/>
  <c r="D84" i="9"/>
  <c r="J84" i="9"/>
  <c r="M84" i="9"/>
  <c r="L84" i="9"/>
  <c r="K84" i="9"/>
  <c r="F84" i="9"/>
  <c r="E84" i="9"/>
  <c r="C84" i="9"/>
  <c r="B84" i="9"/>
  <c r="H84" i="9"/>
  <c r="G84" i="9"/>
  <c r="I84" i="9"/>
  <c r="J52" i="9"/>
  <c r="AX8" i="2"/>
  <c r="P59" i="9"/>
  <c r="P60" i="9"/>
  <c r="M52" i="9"/>
  <c r="I52" i="9"/>
  <c r="H52" i="9"/>
  <c r="F52" i="9"/>
  <c r="E52" i="9"/>
  <c r="B52" i="9"/>
  <c r="C52" i="9"/>
  <c r="K52" i="9"/>
  <c r="D52" i="9"/>
  <c r="L52" i="9"/>
  <c r="G52" i="9"/>
  <c r="P27" i="9"/>
  <c r="P28" i="9"/>
  <c r="AX9" i="2"/>
  <c r="L184" i="3"/>
  <c r="L185" i="3"/>
  <c r="L186" i="3"/>
  <c r="P93" i="9" l="1"/>
  <c r="A85" i="9"/>
  <c r="U75" i="9" s="1"/>
  <c r="P61" i="9"/>
  <c r="A53" i="9"/>
  <c r="U43" i="9" s="1"/>
  <c r="P29" i="9"/>
  <c r="O37" i="15" l="1"/>
  <c r="O36" i="15"/>
  <c r="O20" i="15"/>
  <c r="O19" i="15"/>
  <c r="L169" i="3"/>
  <c r="L170" i="3"/>
  <c r="L171" i="3"/>
  <c r="L172" i="3"/>
  <c r="L173" i="3"/>
  <c r="L168" i="3"/>
  <c r="L167" i="3"/>
  <c r="L166" i="3"/>
  <c r="L165" i="3"/>
  <c r="L164" i="3"/>
  <c r="C179" i="7"/>
  <c r="O46" i="15" l="1"/>
  <c r="O29" i="15"/>
  <c r="W76" i="20"/>
  <c r="W77" i="20"/>
  <c r="W75" i="20"/>
  <c r="S76" i="20"/>
  <c r="S77" i="20"/>
  <c r="S75" i="20"/>
  <c r="O76" i="20"/>
  <c r="O77" i="20"/>
  <c r="O75" i="20"/>
  <c r="C161" i="7" l="1"/>
  <c r="D161" i="7"/>
  <c r="O68" i="20" l="1"/>
  <c r="O69" i="20"/>
  <c r="O67" i="20"/>
  <c r="C76" i="6" l="1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B76" i="6"/>
  <c r="C143" i="7"/>
  <c r="W59" i="20" l="1"/>
  <c r="W61" i="20"/>
  <c r="S61" i="20"/>
  <c r="O61" i="20"/>
  <c r="W60" i="20"/>
  <c r="S60" i="20"/>
  <c r="S59" i="20"/>
  <c r="O60" i="20"/>
  <c r="O59" i="20"/>
  <c r="D124" i="7" l="1"/>
  <c r="W53" i="20" l="1"/>
  <c r="S53" i="20"/>
  <c r="O53" i="20"/>
  <c r="S51" i="20"/>
  <c r="W51" i="20"/>
  <c r="O51" i="20"/>
  <c r="BK17" i="20"/>
  <c r="W52" i="20"/>
  <c r="S52" i="20"/>
  <c r="O52" i="20"/>
  <c r="C106" i="7" l="1"/>
  <c r="D106" i="7"/>
  <c r="C55" i="6" l="1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B55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B48" i="6"/>
  <c r="W44" i="20"/>
  <c r="W45" i="20"/>
  <c r="W43" i="20"/>
  <c r="S44" i="20"/>
  <c r="S45" i="20"/>
  <c r="S43" i="20"/>
  <c r="O44" i="20"/>
  <c r="O45" i="20"/>
  <c r="O43" i="20"/>
  <c r="C88" i="7" l="1"/>
  <c r="D88" i="7"/>
  <c r="W36" i="20" l="1"/>
  <c r="W37" i="20"/>
  <c r="W35" i="20"/>
  <c r="S36" i="20"/>
  <c r="S37" i="20"/>
  <c r="S35" i="20"/>
  <c r="O36" i="20"/>
  <c r="O37" i="20"/>
  <c r="O35" i="20"/>
  <c r="C70" i="7" l="1"/>
  <c r="AC8" i="20" l="1"/>
  <c r="AD8" i="20"/>
  <c r="AE8" i="20"/>
  <c r="AF8" i="20"/>
  <c r="AG8" i="20"/>
  <c r="AH8" i="20"/>
  <c r="AI8" i="20"/>
  <c r="AJ8" i="20"/>
  <c r="AK8" i="20"/>
  <c r="AL8" i="20"/>
  <c r="AM8" i="20"/>
  <c r="AN8" i="20"/>
  <c r="AO8" i="20"/>
  <c r="AP8" i="20"/>
  <c r="AQ8" i="20"/>
  <c r="AB8" i="20"/>
  <c r="W29" i="20"/>
  <c r="W27" i="20"/>
  <c r="S29" i="20"/>
  <c r="S27" i="20"/>
  <c r="O27" i="20"/>
  <c r="O29" i="20"/>
  <c r="W28" i="20"/>
  <c r="S28" i="20"/>
  <c r="O28" i="20"/>
  <c r="D52" i="7" l="1"/>
  <c r="BJ17" i="20" l="1"/>
  <c r="C17" i="7" l="1"/>
  <c r="BI17" i="20" l="1"/>
  <c r="U12" i="9" l="1"/>
  <c r="R99" i="20" l="1"/>
  <c r="R100" i="20"/>
  <c r="R101" i="20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B22" i="6"/>
  <c r="AC9" i="11" l="1"/>
  <c r="AC8" i="11"/>
  <c r="AC7" i="11"/>
  <c r="AC6" i="11"/>
  <c r="AB9" i="11"/>
  <c r="AB8" i="11"/>
  <c r="AB7" i="11"/>
  <c r="AB6" i="11"/>
  <c r="AB5" i="11"/>
  <c r="R8" i="9" l="1"/>
  <c r="C18" i="9"/>
  <c r="C19" i="9" s="1"/>
  <c r="D18" i="9"/>
  <c r="D19" i="9" s="1"/>
  <c r="E18" i="9"/>
  <c r="E19" i="9" s="1"/>
  <c r="F18" i="9"/>
  <c r="F19" i="9" s="1"/>
  <c r="G18" i="9"/>
  <c r="G19" i="9" s="1"/>
  <c r="H18" i="9"/>
  <c r="H19" i="9" s="1"/>
  <c r="I18" i="9"/>
  <c r="I19" i="9" s="1"/>
  <c r="J18" i="9"/>
  <c r="J19" i="9" s="1"/>
  <c r="K18" i="9"/>
  <c r="K19" i="9" s="1"/>
  <c r="L18" i="9"/>
  <c r="L19" i="9" s="1"/>
  <c r="M18" i="9"/>
  <c r="M19" i="9" s="1"/>
  <c r="N18" i="9"/>
  <c r="N19" i="9" s="1"/>
  <c r="N20" i="9" s="1"/>
  <c r="B18" i="9"/>
  <c r="B19" i="9" s="1"/>
  <c r="O8" i="9"/>
  <c r="P8" i="9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AC5" i="11" l="1"/>
  <c r="AA48" i="11"/>
  <c r="AA47" i="11"/>
  <c r="AA40" i="11"/>
  <c r="AA39" i="11"/>
  <c r="AA44" i="11"/>
  <c r="AA43" i="11"/>
  <c r="AT58" i="2"/>
  <c r="AV58" i="2"/>
  <c r="AZ58" i="2"/>
  <c r="BB58" i="2" s="1"/>
  <c r="AQ101" i="20" l="1"/>
  <c r="AI101" i="20"/>
  <c r="AJ101" i="20"/>
  <c r="AN101" i="20"/>
  <c r="AF101" i="20"/>
  <c r="AB101" i="20"/>
  <c r="AP101" i="20"/>
  <c r="AH101" i="20"/>
  <c r="AO101" i="20"/>
  <c r="AG101" i="20"/>
  <c r="AM101" i="20"/>
  <c r="AE101" i="20"/>
  <c r="AL101" i="20"/>
  <c r="AD101" i="20"/>
  <c r="AK101" i="20"/>
  <c r="AC101" i="20"/>
  <c r="AX58" i="2"/>
  <c r="G184" i="7"/>
  <c r="D197" i="7"/>
  <c r="C197" i="7"/>
  <c r="L179" i="3"/>
  <c r="L180" i="3"/>
  <c r="L181" i="3"/>
  <c r="L182" i="3"/>
  <c r="L183" i="3"/>
  <c r="W100" i="20" l="1"/>
  <c r="W101" i="20"/>
  <c r="W99" i="20"/>
  <c r="O100" i="20"/>
  <c r="O101" i="20"/>
  <c r="O99" i="20"/>
  <c r="S101" i="20" l="1"/>
  <c r="S100" i="20"/>
  <c r="S99" i="20"/>
  <c r="BH17" i="20" l="1"/>
  <c r="BG17" i="20" l="1"/>
  <c r="Q42" i="6" l="1"/>
  <c r="P42" i="6"/>
  <c r="O42" i="6"/>
  <c r="N42" i="6"/>
  <c r="L42" i="6"/>
  <c r="M42" i="6"/>
  <c r="K42" i="6"/>
  <c r="J42" i="6"/>
  <c r="I42" i="6"/>
  <c r="H42" i="6"/>
  <c r="F42" i="6"/>
  <c r="G42" i="6"/>
  <c r="E42" i="6"/>
  <c r="B42" i="6"/>
  <c r="C42" i="6"/>
  <c r="D42" i="6"/>
  <c r="C28" i="6" l="1"/>
  <c r="U6" i="6" s="1"/>
  <c r="D28" i="6"/>
  <c r="V6" i="6" s="1"/>
  <c r="E28" i="6"/>
  <c r="W6" i="6" s="1"/>
  <c r="F28" i="6"/>
  <c r="X6" i="6" s="1"/>
  <c r="G28" i="6"/>
  <c r="Y6" i="6" s="1"/>
  <c r="H28" i="6"/>
  <c r="Z6" i="6" s="1"/>
  <c r="I28" i="6"/>
  <c r="AA6" i="6" s="1"/>
  <c r="J28" i="6"/>
  <c r="AB6" i="6" s="1"/>
  <c r="K28" i="6"/>
  <c r="AC6" i="6" s="1"/>
  <c r="L28" i="6"/>
  <c r="AD6" i="6" s="1"/>
  <c r="M28" i="6"/>
  <c r="AE6" i="6" s="1"/>
  <c r="N28" i="6"/>
  <c r="AF6" i="6" s="1"/>
  <c r="O28" i="6"/>
  <c r="AG6" i="6" s="1"/>
  <c r="P28" i="6"/>
  <c r="AH6" i="6" s="1"/>
  <c r="Q28" i="6"/>
  <c r="AI6" i="6" s="1"/>
  <c r="B28" i="6"/>
  <c r="T6" i="6" s="1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T5" i="6"/>
  <c r="BF17" i="20" l="1"/>
  <c r="Q40" i="19" l="1"/>
  <c r="Q41" i="19" s="1"/>
  <c r="Q42" i="19" s="1"/>
  <c r="P40" i="19"/>
  <c r="P41" i="19" s="1"/>
  <c r="O40" i="19"/>
  <c r="O41" i="19" s="1"/>
  <c r="N40" i="19"/>
  <c r="N41" i="19" s="1"/>
  <c r="M40" i="19"/>
  <c r="M41" i="19" s="1"/>
  <c r="L40" i="19"/>
  <c r="L41" i="19" s="1"/>
  <c r="K40" i="19"/>
  <c r="K41" i="19" s="1"/>
  <c r="J40" i="19"/>
  <c r="J41" i="19" s="1"/>
  <c r="I40" i="19"/>
  <c r="I41" i="19" s="1"/>
  <c r="H40" i="19"/>
  <c r="H41" i="19" s="1"/>
  <c r="G40" i="19"/>
  <c r="G41" i="19" s="1"/>
  <c r="P39" i="19"/>
  <c r="O39" i="19"/>
  <c r="N39" i="19"/>
  <c r="M39" i="19"/>
  <c r="L39" i="19"/>
  <c r="K39" i="19"/>
  <c r="J39" i="19"/>
  <c r="I39" i="19"/>
  <c r="H39" i="19"/>
  <c r="G39" i="19"/>
  <c r="H42" i="19" l="1"/>
  <c r="P42" i="19"/>
  <c r="J42" i="19"/>
  <c r="L42" i="19"/>
  <c r="G42" i="19"/>
  <c r="N42" i="19"/>
  <c r="K42" i="19"/>
  <c r="O42" i="19"/>
  <c r="I42" i="19"/>
  <c r="M42" i="19"/>
  <c r="F43" i="19" l="1"/>
  <c r="BE17" i="20" l="1"/>
  <c r="BD17" i="20"/>
  <c r="BC17" i="20"/>
  <c r="BB17" i="20"/>
  <c r="BA17" i="20"/>
  <c r="AZ17" i="20"/>
  <c r="AY17" i="20"/>
  <c r="AX17" i="20"/>
  <c r="AW17" i="20"/>
  <c r="AV17" i="20"/>
  <c r="AU17" i="20"/>
  <c r="AT17" i="20"/>
  <c r="L8" i="3" l="1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74" i="3"/>
  <c r="L175" i="3"/>
  <c r="L176" i="3"/>
  <c r="L177" i="3"/>
  <c r="L178" i="3"/>
  <c r="L187" i="3"/>
  <c r="L7" i="3"/>
  <c r="T8" i="9" l="1"/>
  <c r="G166" i="7" l="1"/>
  <c r="E177" i="7"/>
  <c r="E178" i="7"/>
  <c r="E176" i="7"/>
  <c r="E168" i="7"/>
  <c r="E169" i="7"/>
  <c r="E170" i="7"/>
  <c r="E167" i="7"/>
  <c r="E179" i="7" l="1"/>
  <c r="G148" i="7" l="1"/>
  <c r="E159" i="7"/>
  <c r="E160" i="7"/>
  <c r="E158" i="7"/>
  <c r="E150" i="7"/>
  <c r="E151" i="7"/>
  <c r="E152" i="7"/>
  <c r="E149" i="7"/>
  <c r="E161" i="7" l="1"/>
  <c r="G130" i="7" l="1"/>
  <c r="E141" i="7"/>
  <c r="E142" i="7"/>
  <c r="E140" i="7"/>
  <c r="E134" i="7"/>
  <c r="E132" i="7"/>
  <c r="E133" i="7"/>
  <c r="E131" i="7"/>
  <c r="E143" i="7" l="1"/>
  <c r="E122" i="7" l="1"/>
  <c r="E123" i="7"/>
  <c r="E121" i="7"/>
  <c r="C124" i="7"/>
  <c r="G111" i="7"/>
  <c r="E113" i="7"/>
  <c r="E114" i="7"/>
  <c r="E115" i="7"/>
  <c r="E112" i="7"/>
  <c r="E124" i="7" l="1"/>
  <c r="G93" i="7" l="1"/>
  <c r="G75" i="7" l="1"/>
  <c r="G57" i="7"/>
  <c r="D70" i="7"/>
  <c r="G39" i="7"/>
  <c r="E50" i="7"/>
  <c r="E51" i="7"/>
  <c r="E49" i="7"/>
  <c r="C52" i="7"/>
  <c r="E41" i="7"/>
  <c r="E42" i="7"/>
  <c r="E43" i="7"/>
  <c r="E40" i="7"/>
  <c r="G21" i="7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E8" i="9"/>
  <c r="E17" i="9" s="1"/>
  <c r="E20" i="9" s="1"/>
  <c r="AN59" i="2"/>
  <c r="P59" i="2"/>
  <c r="N59" i="2"/>
  <c r="H82" i="6"/>
  <c r="Z14" i="6" s="1"/>
  <c r="I82" i="6"/>
  <c r="AA14" i="6" s="1"/>
  <c r="J82" i="6"/>
  <c r="AB14" i="6" s="1"/>
  <c r="K82" i="6"/>
  <c r="AC14" i="6" s="1"/>
  <c r="Z13" i="6"/>
  <c r="AA13" i="6"/>
  <c r="AB13" i="6"/>
  <c r="AC13" i="6"/>
  <c r="H69" i="6"/>
  <c r="Z12" i="6" s="1"/>
  <c r="I69" i="6"/>
  <c r="AA12" i="6" s="1"/>
  <c r="J69" i="6"/>
  <c r="AB12" i="6" s="1"/>
  <c r="K69" i="6"/>
  <c r="AC12" i="6" s="1"/>
  <c r="H62" i="6"/>
  <c r="Z11" i="6" s="1"/>
  <c r="I62" i="6"/>
  <c r="AA11" i="6" s="1"/>
  <c r="J62" i="6"/>
  <c r="AB11" i="6" s="1"/>
  <c r="K62" i="6"/>
  <c r="AC11" i="6" s="1"/>
  <c r="Z10" i="6"/>
  <c r="AA10" i="6"/>
  <c r="AB10" i="6"/>
  <c r="AC10" i="6"/>
  <c r="Z9" i="6"/>
  <c r="AA9" i="6"/>
  <c r="AB9" i="6"/>
  <c r="AC9" i="6"/>
  <c r="Z8" i="6"/>
  <c r="AA8" i="6"/>
  <c r="AB8" i="6"/>
  <c r="AC8" i="6"/>
  <c r="H35" i="6"/>
  <c r="Z7" i="6" s="1"/>
  <c r="I35" i="6"/>
  <c r="AA7" i="6" s="1"/>
  <c r="J35" i="6"/>
  <c r="AB7" i="6" s="1"/>
  <c r="K35" i="6"/>
  <c r="AC7" i="6" s="1"/>
  <c r="H9" i="6"/>
  <c r="Z3" i="6" s="1"/>
  <c r="I9" i="6"/>
  <c r="AA3" i="6" s="1"/>
  <c r="J9" i="6"/>
  <c r="AB3" i="6" s="1"/>
  <c r="K9" i="6"/>
  <c r="AC3" i="6" s="1"/>
  <c r="C62" i="6"/>
  <c r="U11" i="6" s="1"/>
  <c r="D62" i="6"/>
  <c r="V11" i="6" s="1"/>
  <c r="E62" i="6"/>
  <c r="W11" i="6" s="1"/>
  <c r="F62" i="6"/>
  <c r="X11" i="6" s="1"/>
  <c r="G62" i="6"/>
  <c r="Y11" i="6" s="1"/>
  <c r="L62" i="6"/>
  <c r="AD11" i="6" s="1"/>
  <c r="M62" i="6"/>
  <c r="AE11" i="6" s="1"/>
  <c r="N62" i="6"/>
  <c r="AF11" i="6" s="1"/>
  <c r="O62" i="6"/>
  <c r="AG11" i="6" s="1"/>
  <c r="P62" i="6"/>
  <c r="AH11" i="6" s="1"/>
  <c r="Q62" i="6"/>
  <c r="AI11" i="6" s="1"/>
  <c r="B62" i="6"/>
  <c r="T11" i="6" s="1"/>
  <c r="W9" i="6"/>
  <c r="V9" i="6"/>
  <c r="U9" i="6"/>
  <c r="T9" i="6"/>
  <c r="U8" i="6"/>
  <c r="V8" i="6"/>
  <c r="W8" i="6"/>
  <c r="X8" i="6"/>
  <c r="Y8" i="6"/>
  <c r="AD8" i="6"/>
  <c r="AE8" i="6"/>
  <c r="AF8" i="6"/>
  <c r="AG8" i="6"/>
  <c r="AH8" i="6"/>
  <c r="AI8" i="6"/>
  <c r="T8" i="6"/>
  <c r="G59" i="2"/>
  <c r="H59" i="2"/>
  <c r="O59" i="2"/>
  <c r="S8" i="9"/>
  <c r="Q8" i="9"/>
  <c r="N8" i="9"/>
  <c r="M8" i="9"/>
  <c r="M17" i="9" s="1"/>
  <c r="M20" i="9" s="1"/>
  <c r="L8" i="9"/>
  <c r="L17" i="9" s="1"/>
  <c r="L20" i="9" s="1"/>
  <c r="K8" i="9"/>
  <c r="K17" i="9" s="1"/>
  <c r="K20" i="9" s="1"/>
  <c r="J8" i="9"/>
  <c r="J17" i="9" s="1"/>
  <c r="J20" i="9" s="1"/>
  <c r="I8" i="9"/>
  <c r="I17" i="9" s="1"/>
  <c r="I20" i="9" s="1"/>
  <c r="H8" i="9"/>
  <c r="H17" i="9" s="1"/>
  <c r="H20" i="9" s="1"/>
  <c r="G8" i="9"/>
  <c r="G17" i="9" s="1"/>
  <c r="G20" i="9" s="1"/>
  <c r="F8" i="9"/>
  <c r="F17" i="9" s="1"/>
  <c r="F20" i="9" s="1"/>
  <c r="D8" i="9"/>
  <c r="D17" i="9" s="1"/>
  <c r="D20" i="9" s="1"/>
  <c r="C8" i="9"/>
  <c r="C17" i="9" s="1"/>
  <c r="C20" i="9" s="1"/>
  <c r="B8" i="9"/>
  <c r="B17" i="9" s="1"/>
  <c r="B20" i="9" s="1"/>
  <c r="E196" i="7"/>
  <c r="E195" i="7"/>
  <c r="E194" i="7"/>
  <c r="E188" i="7"/>
  <c r="E187" i="7"/>
  <c r="E186" i="7"/>
  <c r="E185" i="7"/>
  <c r="E105" i="7"/>
  <c r="E104" i="7"/>
  <c r="E103" i="7"/>
  <c r="E97" i="7"/>
  <c r="E96" i="7"/>
  <c r="E95" i="7"/>
  <c r="E94" i="7"/>
  <c r="E87" i="7"/>
  <c r="E86" i="7"/>
  <c r="E85" i="7"/>
  <c r="E79" i="7"/>
  <c r="E78" i="7"/>
  <c r="E77" i="7"/>
  <c r="E76" i="7"/>
  <c r="E69" i="7"/>
  <c r="E68" i="7"/>
  <c r="E67" i="7"/>
  <c r="E61" i="7"/>
  <c r="E60" i="7"/>
  <c r="E59" i="7"/>
  <c r="E58" i="7"/>
  <c r="E33" i="7"/>
  <c r="E32" i="7"/>
  <c r="E31" i="7"/>
  <c r="E25" i="7"/>
  <c r="E24" i="7"/>
  <c r="E23" i="7"/>
  <c r="E22" i="7"/>
  <c r="E16" i="7"/>
  <c r="E15" i="7"/>
  <c r="E14" i="7"/>
  <c r="E8" i="7"/>
  <c r="E7" i="7"/>
  <c r="E6" i="7"/>
  <c r="E5" i="7"/>
  <c r="G4" i="7"/>
  <c r="C35" i="6"/>
  <c r="U7" i="6" s="1"/>
  <c r="D35" i="6"/>
  <c r="V7" i="6" s="1"/>
  <c r="E35" i="6"/>
  <c r="W7" i="6" s="1"/>
  <c r="F35" i="6"/>
  <c r="X7" i="6" s="1"/>
  <c r="G35" i="6"/>
  <c r="Y7" i="6" s="1"/>
  <c r="L35" i="6"/>
  <c r="AD7" i="6" s="1"/>
  <c r="M35" i="6"/>
  <c r="AE7" i="6" s="1"/>
  <c r="N35" i="6"/>
  <c r="AF7" i="6" s="1"/>
  <c r="O35" i="6"/>
  <c r="AG7" i="6" s="1"/>
  <c r="P35" i="6"/>
  <c r="AH7" i="6" s="1"/>
  <c r="Q35" i="6"/>
  <c r="AI7" i="6" s="1"/>
  <c r="B35" i="6"/>
  <c r="T7" i="6" s="1"/>
  <c r="AZ7" i="2"/>
  <c r="BB7" i="2" s="1"/>
  <c r="AV7" i="2"/>
  <c r="AT7" i="2"/>
  <c r="G188" i="3"/>
  <c r="H188" i="3"/>
  <c r="I188" i="3"/>
  <c r="J188" i="3"/>
  <c r="K188" i="3"/>
  <c r="AI10" i="6"/>
  <c r="AH10" i="6"/>
  <c r="AG10" i="6"/>
  <c r="AF10" i="6"/>
  <c r="AE10" i="6"/>
  <c r="AD10" i="6"/>
  <c r="Y10" i="6"/>
  <c r="X10" i="6"/>
  <c r="W10" i="6"/>
  <c r="V10" i="6"/>
  <c r="U10" i="6"/>
  <c r="T10" i="6"/>
  <c r="AI9" i="6"/>
  <c r="AH9" i="6"/>
  <c r="AG9" i="6"/>
  <c r="AF9" i="6"/>
  <c r="AE9" i="6"/>
  <c r="AD9" i="6"/>
  <c r="Y9" i="6"/>
  <c r="X9" i="6"/>
  <c r="C9" i="6"/>
  <c r="U3" i="6" s="1"/>
  <c r="D9" i="6"/>
  <c r="V3" i="6" s="1"/>
  <c r="E9" i="6"/>
  <c r="W3" i="6" s="1"/>
  <c r="F9" i="6"/>
  <c r="X3" i="6" s="1"/>
  <c r="G9" i="6"/>
  <c r="Y3" i="6" s="1"/>
  <c r="L9" i="6"/>
  <c r="AD3" i="6" s="1"/>
  <c r="M9" i="6"/>
  <c r="AE3" i="6" s="1"/>
  <c r="N9" i="6"/>
  <c r="AF3" i="6" s="1"/>
  <c r="O9" i="6"/>
  <c r="AG3" i="6" s="1"/>
  <c r="P9" i="6"/>
  <c r="AH3" i="6" s="1"/>
  <c r="Q9" i="6"/>
  <c r="AI3" i="6" s="1"/>
  <c r="B9" i="6"/>
  <c r="T3" i="6" s="1"/>
  <c r="C82" i="6"/>
  <c r="U14" i="6" s="1"/>
  <c r="D82" i="6"/>
  <c r="V14" i="6" s="1"/>
  <c r="E82" i="6"/>
  <c r="W14" i="6" s="1"/>
  <c r="F82" i="6"/>
  <c r="X14" i="6" s="1"/>
  <c r="G82" i="6"/>
  <c r="Y14" i="6" s="1"/>
  <c r="L82" i="6"/>
  <c r="AD14" i="6" s="1"/>
  <c r="M82" i="6"/>
  <c r="AE14" i="6" s="1"/>
  <c r="N82" i="6"/>
  <c r="AF14" i="6" s="1"/>
  <c r="O82" i="6"/>
  <c r="AG14" i="6" s="1"/>
  <c r="P82" i="6"/>
  <c r="AH14" i="6" s="1"/>
  <c r="Q82" i="6"/>
  <c r="AI14" i="6" s="1"/>
  <c r="B82" i="6"/>
  <c r="T14" i="6" s="1"/>
  <c r="U13" i="6"/>
  <c r="V13" i="6"/>
  <c r="W13" i="6"/>
  <c r="X13" i="6"/>
  <c r="Y13" i="6"/>
  <c r="AD13" i="6"/>
  <c r="AE13" i="6"/>
  <c r="AF13" i="6"/>
  <c r="AG13" i="6"/>
  <c r="AH13" i="6"/>
  <c r="AI13" i="6"/>
  <c r="T13" i="6"/>
  <c r="C69" i="6"/>
  <c r="U12" i="6" s="1"/>
  <c r="D69" i="6"/>
  <c r="V12" i="6" s="1"/>
  <c r="E69" i="6"/>
  <c r="W12" i="6" s="1"/>
  <c r="F69" i="6"/>
  <c r="X12" i="6" s="1"/>
  <c r="G69" i="6"/>
  <c r="Y12" i="6" s="1"/>
  <c r="L69" i="6"/>
  <c r="AD12" i="6" s="1"/>
  <c r="M69" i="6"/>
  <c r="AE12" i="6" s="1"/>
  <c r="N69" i="6"/>
  <c r="AF12" i="6" s="1"/>
  <c r="O69" i="6"/>
  <c r="AG12" i="6" s="1"/>
  <c r="P69" i="6"/>
  <c r="AH12" i="6" s="1"/>
  <c r="Q69" i="6"/>
  <c r="AI12" i="6" s="1"/>
  <c r="B69" i="6"/>
  <c r="T12" i="6" s="1"/>
  <c r="AR59" i="2"/>
  <c r="AP59" i="2"/>
  <c r="AL59" i="2"/>
  <c r="AJ59" i="2"/>
  <c r="AH59" i="2"/>
  <c r="AD59" i="2"/>
  <c r="AB59" i="2"/>
  <c r="Z59" i="2"/>
  <c r="V59" i="2"/>
  <c r="T59" i="2"/>
  <c r="R59" i="2"/>
  <c r="L59" i="2"/>
  <c r="J59" i="2"/>
  <c r="F59" i="2"/>
  <c r="A21" i="9" l="1"/>
  <c r="U11" i="9" s="1"/>
  <c r="E70" i="7"/>
  <c r="E34" i="7"/>
  <c r="E88" i="7"/>
  <c r="AA49" i="11"/>
  <c r="AA41" i="11"/>
  <c r="E106" i="7"/>
  <c r="E197" i="7"/>
  <c r="AA45" i="11"/>
  <c r="E17" i="7"/>
  <c r="AX7" i="2"/>
  <c r="AA15" i="6"/>
  <c r="V15" i="6"/>
  <c r="AT59" i="2"/>
  <c r="AG15" i="6"/>
  <c r="L188" i="3"/>
  <c r="AC15" i="6"/>
  <c r="Z15" i="6"/>
  <c r="AF3" i="11"/>
  <c r="AF9" i="11" s="1"/>
  <c r="AB15" i="6"/>
  <c r="E52" i="7"/>
  <c r="AF15" i="6"/>
  <c r="AD15" i="6"/>
  <c r="W15" i="6"/>
  <c r="AE15" i="6"/>
  <c r="U15" i="6"/>
  <c r="AH15" i="6"/>
  <c r="T15" i="6"/>
  <c r="Y15" i="6"/>
  <c r="AI15" i="6"/>
  <c r="X15" i="6"/>
  <c r="AE3" i="11"/>
  <c r="AE6" i="11" s="1"/>
  <c r="BB59" i="2"/>
  <c r="AV59" i="2"/>
  <c r="AZ59" i="2"/>
  <c r="AF6" i="11" l="1"/>
  <c r="AF8" i="11"/>
  <c r="AF7" i="11"/>
  <c r="AF5" i="11"/>
  <c r="AX59" i="2"/>
  <c r="AE5" i="11"/>
  <c r="AE9" i="11"/>
  <c r="AE8" i="11"/>
  <c r="AE7" i="11"/>
</calcChain>
</file>

<file path=xl/sharedStrings.xml><?xml version="1.0" encoding="utf-8"?>
<sst xmlns="http://schemas.openxmlformats.org/spreadsheetml/2006/main" count="3937" uniqueCount="434">
  <si>
    <t xml:space="preserve">Monday </t>
  </si>
  <si>
    <t xml:space="preserve">Tuesday </t>
  </si>
  <si>
    <t xml:space="preserve">Wednesday </t>
  </si>
  <si>
    <t xml:space="preserve">Thursday </t>
  </si>
  <si>
    <t xml:space="preserve">Friday  </t>
  </si>
  <si>
    <t xml:space="preserve">Vessels </t>
  </si>
  <si>
    <t>Weekly Box Total</t>
  </si>
  <si>
    <t>Week</t>
  </si>
  <si>
    <t xml:space="preserve">Weekly Tonnage </t>
  </si>
  <si>
    <t xml:space="preserve">Average Price/Tonne </t>
  </si>
  <si>
    <t>Con</t>
  </si>
  <si>
    <t>V/L</t>
  </si>
  <si>
    <t xml:space="preserve">Consignment </t>
  </si>
  <si>
    <t>Total</t>
  </si>
  <si>
    <t>TOTALS</t>
  </si>
  <si>
    <t>Dis</t>
  </si>
  <si>
    <t xml:space="preserve">Vessel </t>
  </si>
  <si>
    <t>PLN</t>
  </si>
  <si>
    <t>Mackerel</t>
  </si>
  <si>
    <t xml:space="preserve">Sandeels </t>
  </si>
  <si>
    <t xml:space="preserve">Others </t>
  </si>
  <si>
    <t>Herring</t>
  </si>
  <si>
    <t xml:space="preserve">Blue Whiting </t>
  </si>
  <si>
    <t xml:space="preserve">Date </t>
  </si>
  <si>
    <t>Shellfish</t>
  </si>
  <si>
    <t xml:space="preserve">Totals </t>
  </si>
  <si>
    <t>Haddock Large</t>
  </si>
  <si>
    <t>Haddock small</t>
  </si>
  <si>
    <t>Haddock Round</t>
  </si>
  <si>
    <t>Saithe</t>
  </si>
  <si>
    <t>Hake</t>
  </si>
  <si>
    <t>Plaice</t>
  </si>
  <si>
    <t>January</t>
  </si>
  <si>
    <t>MSC</t>
  </si>
  <si>
    <t>Other</t>
  </si>
  <si>
    <t>other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</si>
  <si>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</si>
  <si>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</si>
  <si>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</si>
  <si>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</si>
  <si>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</si>
  <si>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</si>
  <si>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</si>
  <si>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</si>
  <si>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November</t>
  </si>
  <si>
    <t>December</t>
  </si>
  <si>
    <t>Haddock L  MSC</t>
  </si>
  <si>
    <t>Haddock L other</t>
  </si>
  <si>
    <t>Haddock  S MSC</t>
  </si>
  <si>
    <t>Hadddock S other</t>
  </si>
  <si>
    <t>Haddock R MSC</t>
  </si>
  <si>
    <t>Haddock R  other</t>
  </si>
  <si>
    <t>Saith MSC</t>
  </si>
  <si>
    <t>Saith Other</t>
  </si>
  <si>
    <t>Hake MSC</t>
  </si>
  <si>
    <t>Hake other</t>
  </si>
  <si>
    <t>Plaice MSC</t>
  </si>
  <si>
    <t>Plaice other</t>
  </si>
  <si>
    <t>September</t>
  </si>
  <si>
    <t xml:space="preserve">Difference </t>
  </si>
  <si>
    <t>Whitefish Total</t>
  </si>
  <si>
    <t>Consigned</t>
  </si>
  <si>
    <t>Direct</t>
  </si>
  <si>
    <t>Landing</t>
  </si>
  <si>
    <t xml:space="preserve">Herring &amp; Others </t>
  </si>
  <si>
    <t xml:space="preserve">Cod </t>
  </si>
  <si>
    <t xml:space="preserve">Hadd </t>
  </si>
  <si>
    <t>Whit</t>
  </si>
  <si>
    <t>Ling</t>
  </si>
  <si>
    <t>Coley</t>
  </si>
  <si>
    <t>Lems</t>
  </si>
  <si>
    <t>Monk</t>
  </si>
  <si>
    <t>Meg</t>
  </si>
  <si>
    <t>Squid</t>
  </si>
  <si>
    <t xml:space="preserve">Mon </t>
  </si>
  <si>
    <t>Tues</t>
  </si>
  <si>
    <t xml:space="preserve">Wed </t>
  </si>
  <si>
    <t>Fri</t>
  </si>
  <si>
    <t>Pollack</t>
  </si>
  <si>
    <t>Turbot</t>
  </si>
  <si>
    <t>Halibut</t>
  </si>
  <si>
    <t>Brill</t>
  </si>
  <si>
    <t>Witches</t>
  </si>
  <si>
    <t>Tusk</t>
  </si>
  <si>
    <t>Catfish</t>
  </si>
  <si>
    <t>Others</t>
  </si>
  <si>
    <t>AVG/KG</t>
  </si>
  <si>
    <t xml:space="preserve">Total Pelagics </t>
  </si>
  <si>
    <t xml:space="preserve">October </t>
  </si>
  <si>
    <t xml:space="preserve">Jan </t>
  </si>
  <si>
    <t>Feb</t>
  </si>
  <si>
    <t xml:space="preserve">AVG £ per Tonne </t>
  </si>
  <si>
    <t>Mar</t>
  </si>
  <si>
    <t>Totals</t>
  </si>
  <si>
    <t xml:space="preserve">January </t>
  </si>
  <si>
    <t>Year to Date Total</t>
  </si>
  <si>
    <t>Mon</t>
  </si>
  <si>
    <t>Wed</t>
  </si>
  <si>
    <t>Avg</t>
  </si>
  <si>
    <t xml:space="preserve">June </t>
  </si>
  <si>
    <t>Friday</t>
  </si>
  <si>
    <t>Tuesday</t>
  </si>
  <si>
    <t>Thurs</t>
  </si>
  <si>
    <t>Total bxs</t>
  </si>
  <si>
    <t>kilos</t>
  </si>
  <si>
    <t>Value</t>
  </si>
  <si>
    <t>Sept</t>
  </si>
  <si>
    <t>WHITE FISH</t>
  </si>
  <si>
    <t>PRAWNS</t>
  </si>
  <si>
    <t>Peterhead Boxes</t>
  </si>
  <si>
    <t>Fraserburgh Boxes</t>
  </si>
  <si>
    <t>Shetland Boxes</t>
  </si>
  <si>
    <t>Scrabster Boxes</t>
  </si>
  <si>
    <t>Kinlochbervie Boxes</t>
  </si>
  <si>
    <t>Vessels</t>
  </si>
  <si>
    <t>Total Boxes</t>
  </si>
  <si>
    <t>Total Vessels</t>
  </si>
  <si>
    <t>Monthly Total Boxes</t>
  </si>
  <si>
    <t>Monthly Total Vessels</t>
  </si>
  <si>
    <t>PRIVATE LANDINGS</t>
  </si>
  <si>
    <t>Hanstholm Kilos</t>
  </si>
  <si>
    <t>Hanstholm Value</t>
  </si>
  <si>
    <t>Hanstholm Average</t>
  </si>
  <si>
    <t>Shetland Kilos</t>
  </si>
  <si>
    <t>Shetland Value</t>
  </si>
  <si>
    <t>Shetland Average</t>
  </si>
  <si>
    <t>Peterhead Kilos</t>
  </si>
  <si>
    <t>Peterhead Value</t>
  </si>
  <si>
    <t>Peterhead Average</t>
  </si>
  <si>
    <t>Oct</t>
  </si>
  <si>
    <t>Nov</t>
  </si>
  <si>
    <t>Whiting Gutted</t>
  </si>
  <si>
    <t>Whiting Round</t>
  </si>
  <si>
    <t>Whiting R  other</t>
  </si>
  <si>
    <t>Whiting R MSC</t>
  </si>
  <si>
    <t>Whiting  Gutted MSC</t>
  </si>
  <si>
    <t>Whiting  Gutted other</t>
  </si>
  <si>
    <t>Monthly Total</t>
  </si>
  <si>
    <t>Peterhead %</t>
  </si>
  <si>
    <t>Fraserburgh %</t>
  </si>
  <si>
    <t>Shetland %</t>
  </si>
  <si>
    <t>Scrabster %</t>
  </si>
  <si>
    <t>KLB %</t>
  </si>
  <si>
    <t>Boxes</t>
  </si>
  <si>
    <t>Markets</t>
  </si>
  <si>
    <t>Ave Boxes</t>
  </si>
  <si>
    <t xml:space="preserve">to get secondary axis click on the line </t>
  </si>
  <si>
    <t>Scrabster</t>
  </si>
  <si>
    <t>Skate</t>
  </si>
  <si>
    <t>Peterhead</t>
  </si>
  <si>
    <t>Fraserburgh</t>
  </si>
  <si>
    <t>Shetland</t>
  </si>
  <si>
    <t>Kinlochbervie</t>
  </si>
  <si>
    <t>Hanstholm</t>
  </si>
  <si>
    <t>COD</t>
  </si>
  <si>
    <t>MONKS</t>
  </si>
  <si>
    <t>ROUND HADDOCK</t>
  </si>
  <si>
    <t>WHITING</t>
  </si>
  <si>
    <t>ROUND WHITING</t>
  </si>
  <si>
    <t>SAITHE</t>
  </si>
  <si>
    <t>MEGRIM</t>
  </si>
  <si>
    <t>SQUID</t>
  </si>
  <si>
    <t>HAKE</t>
  </si>
  <si>
    <t>LEMONS</t>
  </si>
  <si>
    <t>PLAICE</t>
  </si>
  <si>
    <t>WITCHES</t>
  </si>
  <si>
    <t>LING</t>
  </si>
  <si>
    <t>OTHERS</t>
  </si>
  <si>
    <t>L/M HADDOCK</t>
  </si>
  <si>
    <t>₊ / ₋</t>
  </si>
  <si>
    <t>%</t>
  </si>
  <si>
    <t>Macduff</t>
  </si>
  <si>
    <t>Buckie</t>
  </si>
  <si>
    <t>Ullapool</t>
  </si>
  <si>
    <t>Lerwick</t>
  </si>
  <si>
    <t>North Sheilds</t>
  </si>
  <si>
    <t>Scalloway</t>
  </si>
  <si>
    <t>Culivoe</t>
  </si>
  <si>
    <t>Loch Inver</t>
  </si>
  <si>
    <t>Jan</t>
  </si>
  <si>
    <t>Apr</t>
  </si>
  <si>
    <t>Jun</t>
  </si>
  <si>
    <t>Jul</t>
  </si>
  <si>
    <t>Aug</t>
  </si>
  <si>
    <t>Sep</t>
  </si>
  <si>
    <t>Dec</t>
  </si>
  <si>
    <t>Blyth</t>
  </si>
  <si>
    <t>S        HADDOCK</t>
  </si>
  <si>
    <t>Aberdeen</t>
  </si>
  <si>
    <t>Eyemouth</t>
  </si>
  <si>
    <t>Wick</t>
  </si>
  <si>
    <t xml:space="preserve">Whitefish Landings up to End of November 2023 Tonnage </t>
  </si>
  <si>
    <t xml:space="preserve">Pelagic Landings up to End of November 2023 Tonnage </t>
  </si>
  <si>
    <t>Boxes 2024</t>
  </si>
  <si>
    <t>Vessel Landings 2024</t>
  </si>
  <si>
    <t>KG 2024</t>
  </si>
  <si>
    <t>£ per KG 2024</t>
  </si>
  <si>
    <t>Value 2024</t>
  </si>
  <si>
    <t xml:space="preserve">Total fish </t>
  </si>
  <si>
    <t>bxs</t>
  </si>
  <si>
    <t>total mackerel</t>
  </si>
  <si>
    <t>total Boats</t>
  </si>
  <si>
    <t>total consignments</t>
  </si>
  <si>
    <t>AVG £</t>
  </si>
  <si>
    <t xml:space="preserve">Daily Avg </t>
  </si>
  <si>
    <t>24.01.2024</t>
  </si>
  <si>
    <t>TYN</t>
  </si>
  <si>
    <t>MAL</t>
  </si>
  <si>
    <t xml:space="preserve">Whitefish Landings up to End of March 2024 Tonnage </t>
  </si>
  <si>
    <t xml:space="preserve">Pelagic Landings up to End of March 2024 Tonnage </t>
  </si>
  <si>
    <t>21 Days</t>
  </si>
  <si>
    <t xml:space="preserve">Whitefish Landings up to End of April 2024 Tonnage </t>
  </si>
  <si>
    <t xml:space="preserve">Pelagic Landings up to End of April 2024 Tonnage </t>
  </si>
  <si>
    <t xml:space="preserve">Whitefish Landings up to End of May 2024 Tonnage </t>
  </si>
  <si>
    <t xml:space="preserve">Pelagic Landings up to End of May 2024 Tonnage </t>
  </si>
  <si>
    <t xml:space="preserve">Whitefish Landings up to End of June 2024 Tonnage </t>
  </si>
  <si>
    <t xml:space="preserve">Pelagic Landings up to End of June 2024 Tonnage </t>
  </si>
  <si>
    <t>TROON</t>
  </si>
  <si>
    <t xml:space="preserve">Whitefish Landings up to End of July 2024 Tonnage </t>
  </si>
  <si>
    <t xml:space="preserve">Pelagic Landings up to End of July 2024 Tonnage </t>
  </si>
  <si>
    <t xml:space="preserve">Pelagic Landings up to End of August 2024 Tonnage </t>
  </si>
  <si>
    <t xml:space="preserve">Whitefish Landings up to End of August 2024 Tonnage </t>
  </si>
  <si>
    <t>Average</t>
  </si>
  <si>
    <t>Month</t>
  </si>
  <si>
    <t>Market Days</t>
  </si>
  <si>
    <t>Average Landings per day (Boxes)</t>
  </si>
  <si>
    <t xml:space="preserve">Whitefish Landings up to End of September 2024 Tonnage </t>
  </si>
  <si>
    <t xml:space="preserve">Pelagic Landings up to End of September 2024 Tonnage </t>
  </si>
  <si>
    <t xml:space="preserve">Whitefish Landings up to End of October 2024 Tonnage </t>
  </si>
  <si>
    <t xml:space="preserve">Pelagic Landings up to End of October 2024 Tonnage </t>
  </si>
  <si>
    <t>Fishing Business Unit Auction Landing Figures 2025</t>
  </si>
  <si>
    <t>10.01.2025</t>
  </si>
  <si>
    <t>03.01.2025</t>
  </si>
  <si>
    <t>17.01.2025</t>
  </si>
  <si>
    <t>31.01.2025</t>
  </si>
  <si>
    <t>14.02.2025</t>
  </si>
  <si>
    <t>21.02.2025</t>
  </si>
  <si>
    <t>07.02.2025</t>
  </si>
  <si>
    <t>28.02.2025</t>
  </si>
  <si>
    <t>07.03.2025</t>
  </si>
  <si>
    <t>14.03.2025</t>
  </si>
  <si>
    <t>21.03.2025</t>
  </si>
  <si>
    <t>28.03.2025</t>
  </si>
  <si>
    <t>04.04.2025</t>
  </si>
  <si>
    <t>11.04.2025</t>
  </si>
  <si>
    <t>18.04.2025</t>
  </si>
  <si>
    <t>25.04.2025</t>
  </si>
  <si>
    <t>02.05.2025</t>
  </si>
  <si>
    <t>09.05.2025</t>
  </si>
  <si>
    <t>16.05.2025</t>
  </si>
  <si>
    <t>23.05.2025</t>
  </si>
  <si>
    <t>30.05.2025</t>
  </si>
  <si>
    <t>06.06.2025</t>
  </si>
  <si>
    <t>13.06.2025</t>
  </si>
  <si>
    <t>20.06.2025</t>
  </si>
  <si>
    <t>27.06.2025</t>
  </si>
  <si>
    <t>04.07.2025</t>
  </si>
  <si>
    <t>11.07.2025</t>
  </si>
  <si>
    <t>18.07.2025</t>
  </si>
  <si>
    <t>25.07.2025</t>
  </si>
  <si>
    <t>01.08.2025</t>
  </si>
  <si>
    <t>08.08.2025</t>
  </si>
  <si>
    <t>15.08.2025</t>
  </si>
  <si>
    <t>22.08.2025</t>
  </si>
  <si>
    <t>29.08.2025</t>
  </si>
  <si>
    <t>05.09.2025</t>
  </si>
  <si>
    <t>12.09.2025</t>
  </si>
  <si>
    <t>19.09.2025</t>
  </si>
  <si>
    <t>26.09.2025</t>
  </si>
  <si>
    <t>03.10.2025</t>
  </si>
  <si>
    <t>10.10.2025</t>
  </si>
  <si>
    <t>17.10.2025</t>
  </si>
  <si>
    <t>24.10.2025</t>
  </si>
  <si>
    <t>31.10.2025</t>
  </si>
  <si>
    <t>07.11.2025</t>
  </si>
  <si>
    <t>14.11.2025</t>
  </si>
  <si>
    <t>21.11.2025</t>
  </si>
  <si>
    <t>28.11.2025</t>
  </si>
  <si>
    <t>05.12.2025</t>
  </si>
  <si>
    <t>12.12.2025</t>
  </si>
  <si>
    <t>19.12.2025</t>
  </si>
  <si>
    <t>26.12.2025</t>
  </si>
  <si>
    <t>week 1 2025</t>
  </si>
  <si>
    <t>Pelagic Landings 2025</t>
  </si>
  <si>
    <t>Boxes 2025</t>
  </si>
  <si>
    <t>Vessel Landings 2025</t>
  </si>
  <si>
    <t>KG 2025</t>
  </si>
  <si>
    <t>£ per KG 2025</t>
  </si>
  <si>
    <t>Value 2025</t>
  </si>
  <si>
    <t>Cod</t>
  </si>
  <si>
    <t>N/A</t>
  </si>
  <si>
    <t>week 2 2025</t>
  </si>
  <si>
    <t>week 3 2025</t>
  </si>
  <si>
    <t xml:space="preserve">Annual Rolling Total </t>
  </si>
  <si>
    <t>Weekly %</t>
  </si>
  <si>
    <t xml:space="preserve">VSL/ AVG/ Box </t>
  </si>
  <si>
    <t>Week 01</t>
  </si>
  <si>
    <t xml:space="preserve">VL </t>
  </si>
  <si>
    <t>VL</t>
  </si>
  <si>
    <t xml:space="preserve">Friday </t>
  </si>
  <si>
    <t xml:space="preserve">Total Boxes </t>
  </si>
  <si>
    <t xml:space="preserve">Direct </t>
  </si>
  <si>
    <t xml:space="preserve">Consigned </t>
  </si>
  <si>
    <t>WEEKLY TOTAL</t>
  </si>
  <si>
    <t>Don Co</t>
  </si>
  <si>
    <t>P&amp;J</t>
  </si>
  <si>
    <t>Landed</t>
  </si>
  <si>
    <t xml:space="preserve">WK1 </t>
  </si>
  <si>
    <t xml:space="preserve">Don Total </t>
  </si>
  <si>
    <t>P&amp;J Total</t>
  </si>
  <si>
    <t xml:space="preserve">Total </t>
  </si>
  <si>
    <t>Annual Total</t>
  </si>
  <si>
    <t>WK 2</t>
  </si>
  <si>
    <t xml:space="preserve">WK 1 </t>
  </si>
  <si>
    <t>Troon</t>
  </si>
  <si>
    <t>06.01.2025</t>
  </si>
  <si>
    <t>09.01.2025</t>
  </si>
  <si>
    <t>Scrabster Landings</t>
  </si>
  <si>
    <t>PD CON SC</t>
  </si>
  <si>
    <t xml:space="preserve">Private at Scrabster </t>
  </si>
  <si>
    <t xml:space="preserve">Vessels Landed </t>
  </si>
  <si>
    <t xml:space="preserve">AVG Per V/L </t>
  </si>
  <si>
    <t>Week 02</t>
  </si>
  <si>
    <t>week 4 2025</t>
  </si>
  <si>
    <t>05.01.2025</t>
  </si>
  <si>
    <t>07.01.2025</t>
  </si>
  <si>
    <t>11.01.2025</t>
  </si>
  <si>
    <t>12.01.2025</t>
  </si>
  <si>
    <t>14.01.2025</t>
  </si>
  <si>
    <t>15.01.2025</t>
  </si>
  <si>
    <t>16.01.2025</t>
  </si>
  <si>
    <t>19.01.2025</t>
  </si>
  <si>
    <t>20.01.2025</t>
  </si>
  <si>
    <t>CHALLENGE</t>
  </si>
  <si>
    <t>ARTEMIS</t>
  </si>
  <si>
    <t>CHRIS ANDRA</t>
  </si>
  <si>
    <t>RESEARCH</t>
  </si>
  <si>
    <t>CHRISTINA S</t>
  </si>
  <si>
    <t>PATHWAY</t>
  </si>
  <si>
    <t>ADENIA</t>
  </si>
  <si>
    <t>LUNAR BOW</t>
  </si>
  <si>
    <t>QUANTUS</t>
  </si>
  <si>
    <t>TAITS</t>
  </si>
  <si>
    <t>ALTAIRE</t>
  </si>
  <si>
    <t>SERENE</t>
  </si>
  <si>
    <t>FR226</t>
  </si>
  <si>
    <t>BF60</t>
  </si>
  <si>
    <t>FR228</t>
  </si>
  <si>
    <t>LK60</t>
  </si>
  <si>
    <t>FR224</t>
  </si>
  <si>
    <t>PD165</t>
  </si>
  <si>
    <t>LK193</t>
  </si>
  <si>
    <t>PD265</t>
  </si>
  <si>
    <t>PD379</t>
  </si>
  <si>
    <t>FR229</t>
  </si>
  <si>
    <t>LK429</t>
  </si>
  <si>
    <t>LK62</t>
  </si>
  <si>
    <t>LK297</t>
  </si>
  <si>
    <t xml:space="preserve">WK 3 </t>
  </si>
  <si>
    <t>week 5 2025</t>
  </si>
  <si>
    <t>Average boxes per day by species each month 2025</t>
  </si>
  <si>
    <t>week 6 2025</t>
  </si>
  <si>
    <t>20 Days</t>
  </si>
  <si>
    <t>22.01.2025</t>
  </si>
  <si>
    <t>24.01.2025</t>
  </si>
  <si>
    <t>25.01.2025</t>
  </si>
  <si>
    <t>26.01.2025</t>
  </si>
  <si>
    <t>27.01.2025</t>
  </si>
  <si>
    <t>29.01.2025</t>
  </si>
  <si>
    <t>UNITY</t>
  </si>
  <si>
    <t>FR165</t>
  </si>
  <si>
    <t>SUNBEAM</t>
  </si>
  <si>
    <t>FR487</t>
  </si>
  <si>
    <t>Week 03</t>
  </si>
  <si>
    <t>Week 04</t>
  </si>
  <si>
    <t xml:space="preserve">Wk 4 </t>
  </si>
  <si>
    <t>23.01.2025</t>
  </si>
  <si>
    <t>Week 05</t>
  </si>
  <si>
    <t xml:space="preserve">WK 5 </t>
  </si>
  <si>
    <t>30.01.2025</t>
  </si>
  <si>
    <t>week 7 2025</t>
  </si>
  <si>
    <t>01.02.2025</t>
  </si>
  <si>
    <t xml:space="preserve">Whitefish Landings up to End of January 2025 Tonnage </t>
  </si>
  <si>
    <t xml:space="preserve">Pelagic Landings up to End of January 2025 Tonnage </t>
  </si>
  <si>
    <t>week 8 2025</t>
  </si>
  <si>
    <t>Week 06</t>
  </si>
  <si>
    <t>wk 6</t>
  </si>
  <si>
    <t>03.02.2025</t>
  </si>
  <si>
    <t>04.02.2025</t>
  </si>
  <si>
    <t>05.02.2025</t>
  </si>
  <si>
    <t>06.02.2025</t>
  </si>
  <si>
    <t>Week 07</t>
  </si>
  <si>
    <t xml:space="preserve">WK7 </t>
  </si>
  <si>
    <t>10.02.2025</t>
  </si>
  <si>
    <t>11.02.2025</t>
  </si>
  <si>
    <t>12.02.2025</t>
  </si>
  <si>
    <t>13.02.2025</t>
  </si>
  <si>
    <t>week 9 2025</t>
  </si>
  <si>
    <t>Week 08</t>
  </si>
  <si>
    <t xml:space="preserve">Wk 8 </t>
  </si>
  <si>
    <t>17.02.2025</t>
  </si>
  <si>
    <t>19.02.2025</t>
  </si>
  <si>
    <t>20.02.2025</t>
  </si>
  <si>
    <t xml:space="preserve">total </t>
  </si>
  <si>
    <t>n/a</t>
  </si>
  <si>
    <t>week 10 2025</t>
  </si>
  <si>
    <t>week 11 2025</t>
  </si>
  <si>
    <t>Week 09</t>
  </si>
  <si>
    <t xml:space="preserve">WK9 </t>
  </si>
  <si>
    <t>24.02.2025</t>
  </si>
  <si>
    <t>25.02.2025</t>
  </si>
  <si>
    <t>26.02.2025</t>
  </si>
  <si>
    <t>Toaal</t>
  </si>
  <si>
    <t xml:space="preserve">Whitefish Landings up to End of February 2025 Tonnage </t>
  </si>
  <si>
    <t xml:space="preserve">Pelagic Landings up to End of February 2025 Tonnage </t>
  </si>
  <si>
    <t>03.03.2025</t>
  </si>
  <si>
    <t>Week 10</t>
  </si>
  <si>
    <t>06.03.2025</t>
  </si>
  <si>
    <t xml:space="preserve">WK 10 </t>
  </si>
  <si>
    <t>week 12 2025</t>
  </si>
  <si>
    <t>Consignments into Peterhead Fish Market 2025 - Boxes</t>
  </si>
  <si>
    <t xml:space="preserve">Wk 11 </t>
  </si>
  <si>
    <t>13.03.2025</t>
  </si>
  <si>
    <t>Week 11</t>
  </si>
  <si>
    <t>week 13 2025</t>
  </si>
  <si>
    <t>Week 12</t>
  </si>
  <si>
    <t xml:space="preserve">WK 12 </t>
  </si>
  <si>
    <t>17.03.2025</t>
  </si>
  <si>
    <t>18.03.2025</t>
  </si>
  <si>
    <t>19.03.2025</t>
  </si>
  <si>
    <t>20.03.2025</t>
  </si>
  <si>
    <t>week 14 2025</t>
  </si>
  <si>
    <t>22 Days</t>
  </si>
  <si>
    <t>week 15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</si>
</sst>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0\ \(\T\)"/>
    <numFmt numFmtId="166" formatCode="&quot;£&quot;#,##0"/>
    <numFmt numFmtId="167" formatCode="0.0%"/>
    <numFmt numFmtId="168" formatCode="#,##0.0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26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44546A"/>
      <name val="Arial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ED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1" fillId="3" borderId="0" xfId="0" applyFont="1" applyFill="1"/>
    <xf numFmtId="0" fontId="0" fillId="3" borderId="1" xfId="0" applyFill="1" applyBorder="1" applyAlignment="1">
      <alignment horizontal="center"/>
    </xf>
    <xf numFmtId="164" fontId="0" fillId="3" borderId="0" xfId="0" applyNumberFormat="1" applyFill="1"/>
    <xf numFmtId="164" fontId="4" fillId="2" borderId="0" xfId="0" applyNumberFormat="1" applyFont="1" applyFill="1"/>
    <xf numFmtId="164" fontId="5" fillId="2" borderId="1" xfId="0" applyNumberFormat="1" applyFont="1" applyFill="1" applyBorder="1"/>
    <xf numFmtId="164" fontId="0" fillId="0" borderId="1" xfId="0" applyNumberFormat="1" applyBorder="1"/>
    <xf numFmtId="164" fontId="0" fillId="2" borderId="0" xfId="0" applyNumberFormat="1" applyFill="1"/>
    <xf numFmtId="164" fontId="0" fillId="0" borderId="0" xfId="0" applyNumberFormat="1"/>
    <xf numFmtId="0" fontId="0" fillId="0" borderId="3" xfId="0" applyBorder="1"/>
    <xf numFmtId="0" fontId="0" fillId="2" borderId="3" xfId="0" applyFill="1" applyBorder="1"/>
    <xf numFmtId="14" fontId="0" fillId="0" borderId="3" xfId="0" applyNumberFormat="1" applyBorder="1"/>
    <xf numFmtId="0" fontId="0" fillId="0" borderId="6" xfId="0" applyBorder="1"/>
    <xf numFmtId="0" fontId="4" fillId="0" borderId="6" xfId="0" applyFont="1" applyBorder="1"/>
    <xf numFmtId="0" fontId="4" fillId="4" borderId="6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4" fontId="0" fillId="3" borderId="0" xfId="0" applyNumberFormat="1" applyFill="1"/>
    <xf numFmtId="4" fontId="4" fillId="2" borderId="0" xfId="0" applyNumberFormat="1" applyFont="1" applyFill="1"/>
    <xf numFmtId="4" fontId="5" fillId="2" borderId="1" xfId="0" applyNumberFormat="1" applyFont="1" applyFill="1" applyBorder="1"/>
    <xf numFmtId="4" fontId="0" fillId="0" borderId="1" xfId="0" applyNumberFormat="1" applyBorder="1"/>
    <xf numFmtId="4" fontId="0" fillId="2" borderId="0" xfId="0" applyNumberFormat="1" applyFill="1"/>
    <xf numFmtId="4" fontId="0" fillId="0" borderId="0" xfId="0" applyNumberFormat="1"/>
    <xf numFmtId="3" fontId="0" fillId="3" borderId="0" xfId="0" applyNumberForma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65" fontId="0" fillId="0" borderId="6" xfId="0" applyNumberFormat="1" applyBorder="1"/>
    <xf numFmtId="0" fontId="0" fillId="0" borderId="1" xfId="0" applyBorder="1"/>
    <xf numFmtId="164" fontId="0" fillId="0" borderId="6" xfId="0" applyNumberFormat="1" applyBorder="1" applyAlignment="1">
      <alignment horizontal="center"/>
    </xf>
    <xf numFmtId="0" fontId="9" fillId="0" borderId="13" xfId="0" applyFont="1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left"/>
    </xf>
    <xf numFmtId="0" fontId="0" fillId="5" borderId="6" xfId="0" applyFill="1" applyBorder="1" applyAlignment="1">
      <alignment horizontal="left"/>
    </xf>
    <xf numFmtId="3" fontId="0" fillId="0" borderId="6" xfId="0" applyNumberFormat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3" fontId="0" fillId="0" borderId="0" xfId="0" applyNumberFormat="1"/>
    <xf numFmtId="165" fontId="0" fillId="0" borderId="0" xfId="0" applyNumberFormat="1"/>
    <xf numFmtId="0" fontId="0" fillId="6" borderId="0" xfId="0" applyFill="1"/>
    <xf numFmtId="1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left"/>
    </xf>
    <xf numFmtId="0" fontId="4" fillId="4" borderId="6" xfId="0" applyFont="1" applyFill="1" applyBorder="1" applyAlignment="1">
      <alignment textRotation="90"/>
    </xf>
    <xf numFmtId="0" fontId="4" fillId="0" borderId="6" xfId="0" applyFont="1" applyBorder="1" applyAlignment="1">
      <alignment textRotation="90"/>
    </xf>
    <xf numFmtId="3" fontId="0" fillId="4" borderId="6" xfId="0" applyNumberFormat="1" applyFill="1" applyBorder="1"/>
    <xf numFmtId="0" fontId="4" fillId="2" borderId="6" xfId="0" applyFont="1" applyFill="1" applyBorder="1"/>
    <xf numFmtId="3" fontId="0" fillId="2" borderId="6" xfId="0" applyNumberFormat="1" applyFill="1" applyBorder="1"/>
    <xf numFmtId="165" fontId="0" fillId="6" borderId="0" xfId="0" applyNumberFormat="1" applyFill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0" fillId="0" borderId="0" xfId="0" applyNumberFormat="1"/>
    <xf numFmtId="0" fontId="11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4" fontId="11" fillId="0" borderId="25" xfId="0" applyNumberFormat="1" applyFont="1" applyBorder="1" applyAlignment="1">
      <alignment horizontal="center" vertical="center"/>
    </xf>
    <xf numFmtId="14" fontId="11" fillId="0" borderId="26" xfId="0" applyNumberFormat="1" applyFont="1" applyBorder="1" applyAlignment="1">
      <alignment horizontal="center" vertical="center"/>
    </xf>
    <xf numFmtId="14" fontId="11" fillId="0" borderId="27" xfId="0" applyNumberFormat="1" applyFont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14" fontId="11" fillId="0" borderId="31" xfId="0" applyNumberFormat="1" applyFont="1" applyBorder="1" applyAlignment="1">
      <alignment horizontal="center" vertical="center"/>
    </xf>
    <xf numFmtId="14" fontId="11" fillId="0" borderId="32" xfId="0" applyNumberFormat="1" applyFont="1" applyBorder="1" applyAlignment="1">
      <alignment horizontal="center" vertical="center"/>
    </xf>
    <xf numFmtId="17" fontId="11" fillId="0" borderId="14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17" xfId="0" applyBorder="1" applyAlignment="1">
      <alignment horizontal="center" vertical="center"/>
    </xf>
    <xf numFmtId="3" fontId="4" fillId="0" borderId="6" xfId="0" applyNumberFormat="1" applyFont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3" fontId="0" fillId="0" borderId="6" xfId="0" applyNumberFormat="1" applyBorder="1"/>
    <xf numFmtId="0" fontId="4" fillId="4" borderId="6" xfId="0" applyFont="1" applyFill="1" applyBorder="1" applyAlignment="1">
      <alignment textRotation="90" wrapText="1"/>
    </xf>
    <xf numFmtId="0" fontId="4" fillId="0" borderId="6" xfId="0" applyFont="1" applyBorder="1" applyAlignment="1">
      <alignment textRotation="90" wrapText="1"/>
    </xf>
    <xf numFmtId="0" fontId="13" fillId="0" borderId="0" xfId="0" applyFont="1"/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0" fontId="9" fillId="0" borderId="34" xfId="0" applyFont="1" applyBorder="1" applyAlignment="1">
      <alignment vertical="center"/>
    </xf>
    <xf numFmtId="3" fontId="9" fillId="0" borderId="34" xfId="0" applyNumberFormat="1" applyFont="1" applyBorder="1" applyAlignment="1">
      <alignment vertical="center"/>
    </xf>
    <xf numFmtId="0" fontId="9" fillId="0" borderId="34" xfId="0" applyFont="1" applyBorder="1" applyAlignment="1">
      <alignment vertical="center" wrapText="1"/>
    </xf>
    <xf numFmtId="0" fontId="9" fillId="0" borderId="35" xfId="0" applyFont="1" applyBorder="1" applyAlignment="1">
      <alignment vertical="center"/>
    </xf>
    <xf numFmtId="6" fontId="10" fillId="0" borderId="7" xfId="0" applyNumberFormat="1" applyFont="1" applyBorder="1" applyAlignment="1">
      <alignment horizontal="right" vertical="center"/>
    </xf>
    <xf numFmtId="1" fontId="9" fillId="0" borderId="22" xfId="0" applyNumberFormat="1" applyFont="1" applyBorder="1" applyAlignment="1">
      <alignment horizontal="right" vertical="center"/>
    </xf>
    <xf numFmtId="1" fontId="9" fillId="0" borderId="23" xfId="0" applyNumberFormat="1" applyFont="1" applyBorder="1" applyAlignment="1">
      <alignment horizontal="right" vertical="center"/>
    </xf>
    <xf numFmtId="1" fontId="9" fillId="0" borderId="24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0" borderId="7" xfId="0" applyBorder="1"/>
    <xf numFmtId="0" fontId="0" fillId="2" borderId="0" xfId="0" applyFill="1" applyAlignment="1">
      <alignment wrapText="1"/>
    </xf>
    <xf numFmtId="0" fontId="0" fillId="0" borderId="7" xfId="0" applyBorder="1" applyAlignment="1">
      <alignment horizontal="center" vertical="center"/>
    </xf>
    <xf numFmtId="14" fontId="11" fillId="0" borderId="47" xfId="0" applyNumberFormat="1" applyFont="1" applyBorder="1" applyAlignment="1">
      <alignment horizontal="center" vertical="center"/>
    </xf>
    <xf numFmtId="1" fontId="0" fillId="0" borderId="44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7" fontId="0" fillId="0" borderId="0" xfId="0" applyNumberFormat="1"/>
    <xf numFmtId="0" fontId="14" fillId="0" borderId="50" xfId="0" applyFont="1" applyBorder="1"/>
    <xf numFmtId="0" fontId="14" fillId="0" borderId="51" xfId="0" applyFont="1" applyBorder="1"/>
    <xf numFmtId="0" fontId="14" fillId="0" borderId="0" xfId="0" applyFont="1"/>
    <xf numFmtId="0" fontId="14" fillId="0" borderId="40" xfId="0" applyFont="1" applyBorder="1"/>
    <xf numFmtId="0" fontId="14" fillId="0" borderId="46" xfId="0" applyFont="1" applyBorder="1"/>
    <xf numFmtId="0" fontId="14" fillId="0" borderId="52" xfId="0" applyFont="1" applyBorder="1"/>
    <xf numFmtId="0" fontId="14" fillId="0" borderId="53" xfId="0" applyFont="1" applyBorder="1"/>
    <xf numFmtId="0" fontId="0" fillId="0" borderId="54" xfId="0" applyBorder="1"/>
    <xf numFmtId="0" fontId="0" fillId="0" borderId="46" xfId="0" applyBorder="1"/>
    <xf numFmtId="0" fontId="0" fillId="7" borderId="0" xfId="0" applyFill="1"/>
    <xf numFmtId="0" fontId="0" fillId="0" borderId="50" xfId="0" applyBorder="1"/>
    <xf numFmtId="0" fontId="0" fillId="0" borderId="51" xfId="0" applyBorder="1"/>
    <xf numFmtId="0" fontId="0" fillId="0" borderId="40" xfId="0" applyBorder="1"/>
    <xf numFmtId="0" fontId="0" fillId="0" borderId="52" xfId="0" applyBorder="1"/>
    <xf numFmtId="0" fontId="0" fillId="0" borderId="53" xfId="0" applyBorder="1"/>
    <xf numFmtId="0" fontId="0" fillId="0" borderId="55" xfId="0" applyBorder="1"/>
    <xf numFmtId="0" fontId="0" fillId="0" borderId="37" xfId="0" applyBorder="1"/>
    <xf numFmtId="164" fontId="0" fillId="0" borderId="6" xfId="0" applyNumberFormat="1" applyBorder="1"/>
    <xf numFmtId="0" fontId="0" fillId="0" borderId="17" xfId="0" applyBorder="1"/>
    <xf numFmtId="0" fontId="0" fillId="0" borderId="20" xfId="0" applyBorder="1"/>
    <xf numFmtId="0" fontId="0" fillId="8" borderId="0" xfId="0" applyFill="1"/>
    <xf numFmtId="17" fontId="11" fillId="0" borderId="17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/>
    <xf numFmtId="0" fontId="0" fillId="0" borderId="44" xfId="0" applyBorder="1"/>
    <xf numFmtId="0" fontId="0" fillId="0" borderId="19" xfId="0" applyBorder="1"/>
    <xf numFmtId="0" fontId="4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2" borderId="20" xfId="0" applyFill="1" applyBorder="1"/>
    <xf numFmtId="3" fontId="0" fillId="2" borderId="21" xfId="0" applyNumberFormat="1" applyFill="1" applyBorder="1"/>
    <xf numFmtId="0" fontId="0" fillId="2" borderId="28" xfId="0" applyFill="1" applyBorder="1"/>
    <xf numFmtId="3" fontId="0" fillId="2" borderId="6" xfId="0" applyNumberFormat="1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1" fontId="0" fillId="2" borderId="21" xfId="0" applyNumberFormat="1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164" fontId="0" fillId="2" borderId="20" xfId="0" applyNumberFormat="1" applyFill="1" applyBorder="1"/>
    <xf numFmtId="164" fontId="0" fillId="2" borderId="6" xfId="0" applyNumberFormat="1" applyFill="1" applyBorder="1"/>
    <xf numFmtId="0" fontId="0" fillId="2" borderId="29" xfId="0" applyFill="1" applyBorder="1"/>
    <xf numFmtId="9" fontId="4" fillId="9" borderId="0" xfId="0" applyNumberFormat="1" applyFont="1" applyFill="1" applyAlignment="1">
      <alignment horizontal="center" vertical="center"/>
    </xf>
    <xf numFmtId="0" fontId="0" fillId="10" borderId="29" xfId="0" applyFill="1" applyBorder="1"/>
    <xf numFmtId="3" fontId="0" fillId="10" borderId="6" xfId="0" applyNumberFormat="1" applyFill="1" applyBorder="1" applyAlignment="1">
      <alignment horizontal="center"/>
    </xf>
    <xf numFmtId="3" fontId="0" fillId="10" borderId="8" xfId="0" applyNumberFormat="1" applyFill="1" applyBorder="1" applyAlignment="1">
      <alignment horizontal="center"/>
    </xf>
    <xf numFmtId="1" fontId="0" fillId="10" borderId="21" xfId="0" applyNumberFormat="1" applyFill="1" applyBorder="1" applyAlignment="1">
      <alignment horizontal="center"/>
    </xf>
    <xf numFmtId="0" fontId="0" fillId="0" borderId="21" xfId="0" applyBorder="1"/>
    <xf numFmtId="0" fontId="0" fillId="11" borderId="20" xfId="0" applyFill="1" applyBorder="1"/>
    <xf numFmtId="3" fontId="0" fillId="11" borderId="6" xfId="0" applyNumberFormat="1" applyFill="1" applyBorder="1"/>
    <xf numFmtId="3" fontId="0" fillId="11" borderId="21" xfId="0" applyNumberFormat="1" applyFill="1" applyBorder="1"/>
    <xf numFmtId="0" fontId="0" fillId="5" borderId="29" xfId="0" applyFill="1" applyBorder="1"/>
    <xf numFmtId="3" fontId="0" fillId="5" borderId="6" xfId="0" applyNumberFormat="1" applyFill="1" applyBorder="1" applyAlignment="1">
      <alignment horizontal="center"/>
    </xf>
    <xf numFmtId="3" fontId="0" fillId="5" borderId="8" xfId="0" applyNumberFormat="1" applyFill="1" applyBorder="1" applyAlignment="1">
      <alignment horizontal="center"/>
    </xf>
    <xf numFmtId="1" fontId="0" fillId="5" borderId="21" xfId="0" applyNumberFormat="1" applyFill="1" applyBorder="1" applyAlignment="1">
      <alignment horizontal="center"/>
    </xf>
    <xf numFmtId="164" fontId="0" fillId="11" borderId="20" xfId="0" applyNumberFormat="1" applyFill="1" applyBorder="1"/>
    <xf numFmtId="164" fontId="0" fillId="11" borderId="6" xfId="0" applyNumberFormat="1" applyFill="1" applyBorder="1"/>
    <xf numFmtId="0" fontId="0" fillId="12" borderId="29" xfId="0" applyFill="1" applyBorder="1"/>
    <xf numFmtId="3" fontId="0" fillId="12" borderId="6" xfId="0" applyNumberFormat="1" applyFill="1" applyBorder="1" applyAlignment="1">
      <alignment horizontal="center"/>
    </xf>
    <xf numFmtId="3" fontId="0" fillId="12" borderId="8" xfId="0" applyNumberFormat="1" applyFill="1" applyBorder="1" applyAlignment="1">
      <alignment horizontal="center"/>
    </xf>
    <xf numFmtId="1" fontId="0" fillId="12" borderId="21" xfId="0" applyNumberForma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5" borderId="20" xfId="0" applyFill="1" applyBorder="1"/>
    <xf numFmtId="3" fontId="0" fillId="5" borderId="6" xfId="0" applyNumberFormat="1" applyFill="1" applyBorder="1"/>
    <xf numFmtId="3" fontId="0" fillId="5" borderId="21" xfId="0" applyNumberFormat="1" applyFill="1" applyBorder="1"/>
    <xf numFmtId="0" fontId="0" fillId="4" borderId="29" xfId="0" applyFill="1" applyBorder="1"/>
    <xf numFmtId="3" fontId="0" fillId="4" borderId="8" xfId="0" applyNumberFormat="1" applyFill="1" applyBorder="1" applyAlignment="1">
      <alignment horizontal="center"/>
    </xf>
    <xf numFmtId="1" fontId="0" fillId="4" borderId="21" xfId="0" applyNumberFormat="1" applyFill="1" applyBorder="1" applyAlignment="1">
      <alignment horizontal="center"/>
    </xf>
    <xf numFmtId="0" fontId="0" fillId="0" borderId="20" xfId="0" applyBorder="1" applyAlignment="1">
      <alignment horizontal="center" vertical="center"/>
    </xf>
    <xf numFmtId="164" fontId="0" fillId="5" borderId="20" xfId="0" applyNumberFormat="1" applyFill="1" applyBorder="1"/>
    <xf numFmtId="164" fontId="0" fillId="5" borderId="6" xfId="0" applyNumberFormat="1" applyFill="1" applyBorder="1"/>
    <xf numFmtId="0" fontId="0" fillId="4" borderId="30" xfId="0" applyFill="1" applyBorder="1"/>
    <xf numFmtId="3" fontId="0" fillId="4" borderId="23" xfId="0" applyNumberFormat="1" applyFill="1" applyBorder="1" applyAlignment="1">
      <alignment horizontal="center"/>
    </xf>
    <xf numFmtId="3" fontId="0" fillId="4" borderId="45" xfId="0" applyNumberFormat="1" applyFill="1" applyBorder="1" applyAlignment="1">
      <alignment horizontal="center"/>
    </xf>
    <xf numFmtId="0" fontId="0" fillId="3" borderId="6" xfId="0" applyFill="1" applyBorder="1"/>
    <xf numFmtId="0" fontId="0" fillId="10" borderId="6" xfId="0" applyFill="1" applyBorder="1"/>
    <xf numFmtId="3" fontId="0" fillId="10" borderId="6" xfId="0" applyNumberFormat="1" applyFill="1" applyBorder="1"/>
    <xf numFmtId="0" fontId="0" fillId="0" borderId="24" xfId="0" applyBorder="1"/>
    <xf numFmtId="0" fontId="0" fillId="2" borderId="6" xfId="0" applyFill="1" applyBorder="1"/>
    <xf numFmtId="0" fontId="0" fillId="13" borderId="6" xfId="0" applyFill="1" applyBorder="1"/>
    <xf numFmtId="3" fontId="0" fillId="13" borderId="6" xfId="0" applyNumberFormat="1" applyFill="1" applyBorder="1"/>
    <xf numFmtId="0" fontId="0" fillId="0" borderId="22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" xfId="0" applyFont="1" applyBorder="1"/>
    <xf numFmtId="0" fontId="4" fillId="0" borderId="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3" fontId="9" fillId="0" borderId="38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3" fontId="9" fillId="0" borderId="39" xfId="0" applyNumberFormat="1" applyFont="1" applyBorder="1" applyAlignment="1">
      <alignment horizontal="right" vertical="center"/>
    </xf>
    <xf numFmtId="3" fontId="0" fillId="2" borderId="18" xfId="0" applyNumberFormat="1" applyFill="1" applyBorder="1"/>
    <xf numFmtId="3" fontId="0" fillId="3" borderId="6" xfId="0" applyNumberFormat="1" applyFill="1" applyBorder="1"/>
    <xf numFmtId="3" fontId="0" fillId="3" borderId="23" xfId="0" applyNumberFormat="1" applyFill="1" applyBorder="1"/>
    <xf numFmtId="1" fontId="0" fillId="2" borderId="17" xfId="0" applyNumberFormat="1" applyFill="1" applyBorder="1" applyAlignment="1">
      <alignment horizontal="center" vertical="center"/>
    </xf>
    <xf numFmtId="1" fontId="0" fillId="2" borderId="38" xfId="0" applyNumberFormat="1" applyFill="1" applyBorder="1" applyAlignment="1">
      <alignment horizontal="center" vertical="center"/>
    </xf>
    <xf numFmtId="1" fontId="0" fillId="10" borderId="38" xfId="0" applyNumberFormat="1" applyFill="1" applyBorder="1" applyAlignment="1">
      <alignment horizontal="center" vertical="center"/>
    </xf>
    <xf numFmtId="1" fontId="0" fillId="5" borderId="38" xfId="0" applyNumberFormat="1" applyFill="1" applyBorder="1" applyAlignment="1">
      <alignment horizontal="center" vertical="center"/>
    </xf>
    <xf numFmtId="1" fontId="0" fillId="12" borderId="38" xfId="0" applyNumberFormat="1" applyFill="1" applyBorder="1" applyAlignment="1">
      <alignment horizontal="center" vertical="center"/>
    </xf>
    <xf numFmtId="1" fontId="0" fillId="4" borderId="38" xfId="0" applyNumberFormat="1" applyFill="1" applyBorder="1" applyAlignment="1">
      <alignment horizontal="center" vertical="center"/>
    </xf>
    <xf numFmtId="1" fontId="0" fillId="4" borderId="41" xfId="0" applyNumberForma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0" fillId="0" borderId="41" xfId="0" applyNumberForma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8" fontId="9" fillId="0" borderId="42" xfId="0" applyNumberFormat="1" applyFont="1" applyBorder="1" applyAlignment="1">
      <alignment horizontal="right" vertical="center"/>
    </xf>
    <xf numFmtId="8" fontId="9" fillId="0" borderId="43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" fontId="4" fillId="0" borderId="20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0" fontId="16" fillId="0" borderId="6" xfId="0" applyNumberFormat="1" applyFont="1" applyBorder="1" applyAlignment="1">
      <alignment horizontal="center" vertical="center"/>
    </xf>
    <xf numFmtId="10" fontId="16" fillId="0" borderId="21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0" fontId="17" fillId="0" borderId="6" xfId="0" applyNumberFormat="1" applyFont="1" applyBorder="1" applyAlignment="1">
      <alignment horizontal="center" vertical="center"/>
    </xf>
    <xf numFmtId="164" fontId="16" fillId="0" borderId="6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0" fontId="17" fillId="0" borderId="21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10" fontId="16" fillId="0" borderId="23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16" fillId="0" borderId="23" xfId="0" applyNumberFormat="1" applyFont="1" applyBorder="1" applyAlignment="1">
      <alignment horizontal="center" vertical="center"/>
    </xf>
    <xf numFmtId="10" fontId="17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" fontId="4" fillId="10" borderId="6" xfId="0" applyNumberFormat="1" applyFont="1" applyFill="1" applyBorder="1" applyAlignment="1">
      <alignment horizontal="center" vertical="center"/>
    </xf>
    <xf numFmtId="0" fontId="11" fillId="10" borderId="6" xfId="0" applyFont="1" applyFill="1" applyBorder="1" applyAlignment="1">
      <alignment horizontal="center" vertical="center"/>
    </xf>
    <xf numFmtId="1" fontId="4" fillId="5" borderId="6" xfId="0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1" fontId="4" fillId="12" borderId="6" xfId="0" applyNumberFormat="1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/>
    </xf>
    <xf numFmtId="1" fontId="4" fillId="4" borderId="23" xfId="0" applyNumberFormat="1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1" fontId="4" fillId="2" borderId="21" xfId="0" applyNumberFormat="1" applyFont="1" applyFill="1" applyBorder="1" applyAlignment="1">
      <alignment horizontal="center" vertical="center"/>
    </xf>
    <xf numFmtId="1" fontId="4" fillId="10" borderId="21" xfId="0" applyNumberFormat="1" applyFont="1" applyFill="1" applyBorder="1" applyAlignment="1">
      <alignment horizontal="center" vertical="center"/>
    </xf>
    <xf numFmtId="1" fontId="4" fillId="5" borderId="21" xfId="0" applyNumberFormat="1" applyFont="1" applyFill="1" applyBorder="1" applyAlignment="1">
      <alignment horizontal="center" vertical="center"/>
    </xf>
    <xf numFmtId="1" fontId="4" fillId="12" borderId="21" xfId="0" applyNumberFormat="1" applyFont="1" applyFill="1" applyBorder="1" applyAlignment="1">
      <alignment horizontal="center" vertical="center"/>
    </xf>
    <xf numFmtId="1" fontId="4" fillId="4" borderId="24" xfId="0" applyNumberFormat="1" applyFont="1" applyFill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/>
    </xf>
    <xf numFmtId="3" fontId="4" fillId="10" borderId="20" xfId="0" applyNumberFormat="1" applyFont="1" applyFill="1" applyBorder="1" applyAlignment="1">
      <alignment horizontal="center" vertical="center"/>
    </xf>
    <xf numFmtId="3" fontId="4" fillId="5" borderId="20" xfId="0" applyNumberFormat="1" applyFont="1" applyFill="1" applyBorder="1" applyAlignment="1">
      <alignment horizontal="center" vertical="center"/>
    </xf>
    <xf numFmtId="3" fontId="4" fillId="12" borderId="20" xfId="0" applyNumberFormat="1" applyFont="1" applyFill="1" applyBorder="1" applyAlignment="1">
      <alignment horizontal="center" vertical="center"/>
    </xf>
    <xf numFmtId="3" fontId="4" fillId="4" borderId="22" xfId="0" applyNumberFormat="1" applyFont="1" applyFill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3" fontId="16" fillId="0" borderId="21" xfId="0" applyNumberFormat="1" applyFont="1" applyBorder="1" applyAlignment="1">
      <alignment horizontal="center" vertical="center"/>
    </xf>
    <xf numFmtId="3" fontId="17" fillId="0" borderId="6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6" fontId="1" fillId="0" borderId="14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3" fontId="4" fillId="0" borderId="17" xfId="0" applyNumberFormat="1" applyFont="1" applyBorder="1" applyAlignment="1">
      <alignment horizontal="center" vertical="center"/>
    </xf>
    <xf numFmtId="164" fontId="17" fillId="0" borderId="23" xfId="0" applyNumberFormat="1" applyFont="1" applyBorder="1" applyAlignment="1">
      <alignment horizontal="center" vertical="center"/>
    </xf>
    <xf numFmtId="10" fontId="17" fillId="0" borderId="24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10" fontId="16" fillId="0" borderId="23" xfId="0" applyNumberFormat="1" applyFont="1" applyBorder="1" applyAlignment="1">
      <alignment horizontal="center"/>
    </xf>
    <xf numFmtId="10" fontId="17" fillId="0" borderId="23" xfId="0" applyNumberFormat="1" applyFont="1" applyBorder="1" applyAlignment="1">
      <alignment horizontal="center"/>
    </xf>
    <xf numFmtId="0" fontId="17" fillId="0" borderId="23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9" fontId="16" fillId="0" borderId="23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8" fontId="4" fillId="0" borderId="17" xfId="0" applyNumberFormat="1" applyFont="1" applyBorder="1" applyAlignment="1">
      <alignment horizontal="center" vertical="center"/>
    </xf>
    <xf numFmtId="168" fontId="4" fillId="0" borderId="20" xfId="0" applyNumberFormat="1" applyFont="1" applyBorder="1" applyAlignment="1">
      <alignment horizontal="center" vertical="center"/>
    </xf>
    <xf numFmtId="168" fontId="4" fillId="0" borderId="22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/>
    </xf>
    <xf numFmtId="0" fontId="4" fillId="10" borderId="17" xfId="0" applyFont="1" applyFill="1" applyBorder="1" applyAlignment="1">
      <alignment horizontal="center" vertical="center"/>
    </xf>
    <xf numFmtId="0" fontId="11" fillId="10" borderId="18" xfId="0" applyFont="1" applyFill="1" applyBorder="1" applyAlignment="1">
      <alignment horizontal="center" vertical="center" wrapText="1"/>
    </xf>
    <xf numFmtId="0" fontId="11" fillId="10" borderId="17" xfId="0" applyFont="1" applyFill="1" applyBorder="1" applyAlignment="1">
      <alignment horizontal="center" vertical="center"/>
    </xf>
    <xf numFmtId="0" fontId="11" fillId="10" borderId="18" xfId="0" applyFont="1" applyFill="1" applyBorder="1" applyAlignment="1">
      <alignment horizontal="center" vertical="center"/>
    </xf>
    <xf numFmtId="0" fontId="11" fillId="10" borderId="26" xfId="0" applyFont="1" applyFill="1" applyBorder="1" applyAlignment="1">
      <alignment horizontal="center" vertical="center"/>
    </xf>
    <xf numFmtId="0" fontId="11" fillId="10" borderId="19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/>
    </xf>
    <xf numFmtId="0" fontId="15" fillId="10" borderId="20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center" vertical="center"/>
    </xf>
    <xf numFmtId="10" fontId="4" fillId="0" borderId="23" xfId="0" applyNumberFormat="1" applyFont="1" applyBorder="1" applyAlignment="1">
      <alignment horizontal="center"/>
    </xf>
    <xf numFmtId="10" fontId="4" fillId="0" borderId="24" xfId="0" applyNumberFormat="1" applyFont="1" applyBorder="1" applyAlignment="1">
      <alignment horizontal="center"/>
    </xf>
    <xf numFmtId="10" fontId="4" fillId="0" borderId="21" xfId="0" applyNumberFormat="1" applyFon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64" fontId="0" fillId="0" borderId="20" xfId="0" applyNumberFormat="1" applyBorder="1"/>
    <xf numFmtId="164" fontId="0" fillId="0" borderId="56" xfId="0" applyNumberFormat="1" applyBorder="1"/>
    <xf numFmtId="0" fontId="0" fillId="0" borderId="8" xfId="0" applyBorder="1"/>
    <xf numFmtId="164" fontId="0" fillId="0" borderId="10" xfId="0" applyNumberFormat="1" applyBorder="1"/>
    <xf numFmtId="0" fontId="0" fillId="0" borderId="10" xfId="0" applyBorder="1"/>
    <xf numFmtId="0" fontId="0" fillId="0" borderId="58" xfId="0" applyBorder="1"/>
    <xf numFmtId="0" fontId="9" fillId="0" borderId="0" xfId="0" applyFont="1" applyAlignment="1">
      <alignment vertical="center"/>
    </xf>
    <xf numFmtId="8" fontId="9" fillId="0" borderId="0" xfId="0" applyNumberFormat="1" applyFont="1" applyAlignment="1">
      <alignment horizontal="right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4" fontId="11" fillId="0" borderId="3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9" xfId="0" applyBorder="1"/>
    <xf numFmtId="8" fontId="0" fillId="0" borderId="0" xfId="0" applyNumberFormat="1"/>
    <xf numFmtId="0" fontId="0" fillId="2" borderId="53" xfId="0" applyFill="1" applyBorder="1"/>
    <xf numFmtId="3" fontId="0" fillId="2" borderId="7" xfId="0" applyNumberFormat="1" applyFill="1" applyBorder="1"/>
    <xf numFmtId="164" fontId="0" fillId="2" borderId="10" xfId="0" applyNumberFormat="1" applyFill="1" applyBorder="1"/>
    <xf numFmtId="0" fontId="0" fillId="11" borderId="10" xfId="0" applyFill="1" applyBorder="1"/>
    <xf numFmtId="164" fontId="0" fillId="11" borderId="10" xfId="0" applyNumberFormat="1" applyFill="1" applyBorder="1"/>
    <xf numFmtId="0" fontId="0" fillId="5" borderId="10" xfId="0" applyFill="1" applyBorder="1"/>
    <xf numFmtId="164" fontId="0" fillId="5" borderId="10" xfId="0" applyNumberFormat="1" applyFill="1" applyBorder="1"/>
    <xf numFmtId="3" fontId="0" fillId="3" borderId="21" xfId="0" applyNumberFormat="1" applyFill="1" applyBorder="1"/>
    <xf numFmtId="166" fontId="0" fillId="2" borderId="6" xfId="0" applyNumberFormat="1" applyFill="1" applyBorder="1"/>
    <xf numFmtId="166" fontId="0" fillId="2" borderId="21" xfId="0" applyNumberFormat="1" applyFill="1" applyBorder="1"/>
    <xf numFmtId="166" fontId="0" fillId="11" borderId="6" xfId="0" applyNumberFormat="1" applyFill="1" applyBorder="1"/>
    <xf numFmtId="166" fontId="0" fillId="11" borderId="21" xfId="0" applyNumberFormat="1" applyFill="1" applyBorder="1"/>
    <xf numFmtId="166" fontId="0" fillId="5" borderId="6" xfId="0" applyNumberFormat="1" applyFill="1" applyBorder="1"/>
    <xf numFmtId="166" fontId="0" fillId="5" borderId="21" xfId="0" applyNumberFormat="1" applyFill="1" applyBorder="1"/>
    <xf numFmtId="0" fontId="0" fillId="10" borderId="20" xfId="0" applyFill="1" applyBorder="1" applyAlignment="1">
      <alignment horizontal="center" vertical="center"/>
    </xf>
    <xf numFmtId="1" fontId="0" fillId="10" borderId="6" xfId="0" applyNumberForma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1" fontId="0" fillId="12" borderId="6" xfId="0" applyNumberForma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1" fontId="0" fillId="4" borderId="6" xfId="0" applyNumberForma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1" fontId="0" fillId="4" borderId="23" xfId="0" applyNumberForma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0" borderId="0" xfId="0" applyNumberFormat="1"/>
    <xf numFmtId="3" fontId="17" fillId="0" borderId="23" xfId="0" applyNumberFormat="1" applyFont="1" applyBorder="1" applyAlignment="1">
      <alignment horizontal="center" vertical="center"/>
    </xf>
    <xf numFmtId="44" fontId="4" fillId="0" borderId="6" xfId="0" applyNumberFormat="1" applyFont="1" applyBorder="1" applyAlignment="1">
      <alignment horizontal="center" vertical="center"/>
    </xf>
    <xf numFmtId="44" fontId="4" fillId="0" borderId="23" xfId="0" applyNumberFormat="1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14" fontId="11" fillId="0" borderId="18" xfId="0" applyNumberFormat="1" applyFont="1" applyBorder="1" applyAlignment="1">
      <alignment horizontal="center" vertical="center"/>
    </xf>
    <xf numFmtId="0" fontId="0" fillId="9" borderId="20" xfId="0" applyFill="1" applyBorder="1"/>
    <xf numFmtId="0" fontId="0" fillId="9" borderId="10" xfId="0" applyFill="1" applyBorder="1"/>
    <xf numFmtId="164" fontId="0" fillId="9" borderId="20" xfId="0" applyNumberFormat="1" applyFill="1" applyBorder="1"/>
    <xf numFmtId="164" fontId="0" fillId="9" borderId="10" xfId="0" applyNumberFormat="1" applyFill="1" applyBorder="1"/>
    <xf numFmtId="0" fontId="0" fillId="11" borderId="0" xfId="0" applyFill="1"/>
    <xf numFmtId="9" fontId="0" fillId="11" borderId="0" xfId="0" applyNumberFormat="1" applyFill="1"/>
    <xf numFmtId="1" fontId="0" fillId="2" borderId="18" xfId="0" applyNumberFormat="1" applyFill="1" applyBorder="1" applyAlignment="1">
      <alignment horizontal="center" vertical="center"/>
    </xf>
    <xf numFmtId="0" fontId="0" fillId="10" borderId="38" xfId="0" applyFill="1" applyBorder="1" applyAlignment="1">
      <alignment horizontal="center" vertical="center"/>
    </xf>
    <xf numFmtId="1" fontId="0" fillId="10" borderId="7" xfId="0" applyNumberFormat="1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1" fontId="0" fillId="5" borderId="7" xfId="0" applyNumberFormat="1" applyFill="1" applyBorder="1" applyAlignment="1">
      <alignment horizontal="center" vertical="center"/>
    </xf>
    <xf numFmtId="0" fontId="0" fillId="12" borderId="38" xfId="0" applyFill="1" applyBorder="1" applyAlignment="1">
      <alignment horizontal="center" vertical="center"/>
    </xf>
    <xf numFmtId="1" fontId="0" fillId="12" borderId="7" xfId="0" applyNumberFormat="1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1" fontId="0" fillId="4" borderId="7" xfId="0" applyNumberFormat="1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1" fontId="0" fillId="4" borderId="42" xfId="0" applyNumberFormat="1" applyFill="1" applyBorder="1" applyAlignment="1">
      <alignment horizontal="center" vertical="center"/>
    </xf>
    <xf numFmtId="164" fontId="0" fillId="0" borderId="21" xfId="0" applyNumberFormat="1" applyBorder="1"/>
    <xf numFmtId="1" fontId="0" fillId="2" borderId="19" xfId="0" applyNumberFormat="1" applyFill="1" applyBorder="1" applyAlignment="1">
      <alignment horizontal="center" vertical="center"/>
    </xf>
    <xf numFmtId="1" fontId="0" fillId="2" borderId="39" xfId="0" applyNumberFormat="1" applyFill="1" applyBorder="1" applyAlignment="1">
      <alignment horizontal="center" vertical="center"/>
    </xf>
    <xf numFmtId="1" fontId="0" fillId="10" borderId="39" xfId="0" applyNumberFormat="1" applyFill="1" applyBorder="1" applyAlignment="1">
      <alignment horizontal="center" vertical="center"/>
    </xf>
    <xf numFmtId="1" fontId="0" fillId="5" borderId="39" xfId="0" applyNumberFormat="1" applyFill="1" applyBorder="1" applyAlignment="1">
      <alignment horizontal="center" vertical="center"/>
    </xf>
    <xf numFmtId="1" fontId="0" fillId="12" borderId="39" xfId="0" applyNumberFormat="1" applyFill="1" applyBorder="1" applyAlignment="1">
      <alignment horizontal="center" vertical="center"/>
    </xf>
    <xf numFmtId="1" fontId="0" fillId="4" borderId="39" xfId="0" applyNumberFormat="1" applyFill="1" applyBorder="1" applyAlignment="1">
      <alignment horizontal="center" vertical="center"/>
    </xf>
    <xf numFmtId="1" fontId="0" fillId="4" borderId="43" xfId="0" applyNumberFormat="1" applyFill="1" applyBorder="1" applyAlignment="1">
      <alignment horizontal="center" vertical="center"/>
    </xf>
    <xf numFmtId="0" fontId="0" fillId="2" borderId="17" xfId="0" applyFill="1" applyBorder="1"/>
    <xf numFmtId="0" fontId="0" fillId="2" borderId="18" xfId="0" applyFill="1" applyBorder="1"/>
    <xf numFmtId="0" fontId="0" fillId="5" borderId="6" xfId="0" applyFill="1" applyBorder="1"/>
    <xf numFmtId="0" fontId="0" fillId="14" borderId="20" xfId="0" applyFill="1" applyBorder="1"/>
    <xf numFmtId="0" fontId="0" fillId="14" borderId="6" xfId="0" applyFill="1" applyBorder="1"/>
    <xf numFmtId="3" fontId="0" fillId="14" borderId="6" xfId="0" applyNumberFormat="1" applyFill="1" applyBorder="1"/>
    <xf numFmtId="3" fontId="0" fillId="14" borderId="21" xfId="0" applyNumberFormat="1" applyFill="1" applyBorder="1"/>
    <xf numFmtId="164" fontId="0" fillId="14" borderId="20" xfId="0" applyNumberFormat="1" applyFill="1" applyBorder="1"/>
    <xf numFmtId="164" fontId="0" fillId="14" borderId="6" xfId="0" applyNumberFormat="1" applyFill="1" applyBorder="1"/>
    <xf numFmtId="166" fontId="0" fillId="14" borderId="6" xfId="0" applyNumberFormat="1" applyFill="1" applyBorder="1"/>
    <xf numFmtId="166" fontId="0" fillId="14" borderId="21" xfId="0" applyNumberFormat="1" applyFill="1" applyBorder="1"/>
    <xf numFmtId="164" fontId="0" fillId="0" borderId="23" xfId="0" applyNumberFormat="1" applyBorder="1" applyAlignment="1">
      <alignment horizontal="center"/>
    </xf>
    <xf numFmtId="166" fontId="0" fillId="0" borderId="0" xfId="0" applyNumberFormat="1"/>
    <xf numFmtId="0" fontId="4" fillId="0" borderId="14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0" fontId="0" fillId="11" borderId="6" xfId="0" applyFill="1" applyBorder="1"/>
    <xf numFmtId="0" fontId="13" fillId="0" borderId="30" xfId="0" applyFont="1" applyBorder="1" applyAlignment="1">
      <alignment horizontal="center" vertical="center"/>
    </xf>
    <xf numFmtId="3" fontId="13" fillId="0" borderId="22" xfId="0" applyNumberFormat="1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center" vertical="center"/>
    </xf>
    <xf numFmtId="166" fontId="0" fillId="8" borderId="0" xfId="0" applyNumberFormat="1" applyFill="1"/>
    <xf numFmtId="166" fontId="1" fillId="0" borderId="0" xfId="0" applyNumberFormat="1" applyFont="1"/>
    <xf numFmtId="0" fontId="4" fillId="11" borderId="0" xfId="0" applyFont="1" applyFill="1"/>
    <xf numFmtId="164" fontId="0" fillId="0" borderId="22" xfId="0" applyNumberFormat="1" applyBorder="1" applyAlignment="1">
      <alignment horizontal="center"/>
    </xf>
    <xf numFmtId="8" fontId="4" fillId="0" borderId="6" xfId="0" applyNumberFormat="1" applyFont="1" applyBorder="1" applyAlignment="1">
      <alignment horizontal="center" vertical="center"/>
    </xf>
    <xf numFmtId="8" fontId="4" fillId="0" borderId="23" xfId="0" applyNumberFormat="1" applyFont="1" applyBorder="1" applyAlignment="1">
      <alignment horizontal="center" vertical="center"/>
    </xf>
    <xf numFmtId="0" fontId="4" fillId="0" borderId="22" xfId="0" applyFont="1" applyBorder="1"/>
    <xf numFmtId="0" fontId="4" fillId="0" borderId="23" xfId="0" applyFont="1" applyBorder="1"/>
    <xf numFmtId="17" fontId="0" fillId="0" borderId="20" xfId="0" applyNumberFormat="1" applyBorder="1" applyAlignment="1">
      <alignment horizontal="center" vertical="center"/>
    </xf>
    <xf numFmtId="0" fontId="0" fillId="2" borderId="60" xfId="0" applyFill="1" applyBorder="1"/>
    <xf numFmtId="0" fontId="0" fillId="14" borderId="10" xfId="0" applyFill="1" applyBorder="1"/>
    <xf numFmtId="164" fontId="0" fillId="14" borderId="10" xfId="0" applyNumberFormat="1" applyFill="1" applyBorder="1"/>
    <xf numFmtId="0" fontId="0" fillId="0" borderId="41" xfId="0" applyBorder="1"/>
    <xf numFmtId="0" fontId="0" fillId="0" borderId="42" xfId="0" applyBorder="1"/>
    <xf numFmtId="0" fontId="0" fillId="10" borderId="20" xfId="0" applyFill="1" applyBorder="1"/>
    <xf numFmtId="3" fontId="0" fillId="10" borderId="21" xfId="0" applyNumberFormat="1" applyFill="1" applyBorder="1"/>
    <xf numFmtId="164" fontId="0" fillId="10" borderId="20" xfId="0" applyNumberFormat="1" applyFill="1" applyBorder="1"/>
    <xf numFmtId="164" fontId="0" fillId="10" borderId="6" xfId="0" applyNumberFormat="1" applyFill="1" applyBorder="1"/>
    <xf numFmtId="166" fontId="0" fillId="10" borderId="6" xfId="0" applyNumberFormat="1" applyFill="1" applyBorder="1"/>
    <xf numFmtId="166" fontId="0" fillId="10" borderId="21" xfId="0" applyNumberFormat="1" applyFill="1" applyBorder="1"/>
    <xf numFmtId="3" fontId="0" fillId="2" borderId="19" xfId="0" applyNumberFormat="1" applyFill="1" applyBorder="1"/>
    <xf numFmtId="164" fontId="0" fillId="2" borderId="21" xfId="0" applyNumberFormat="1" applyFill="1" applyBorder="1"/>
    <xf numFmtId="164" fontId="0" fillId="10" borderId="21" xfId="0" applyNumberFormat="1" applyFill="1" applyBorder="1"/>
    <xf numFmtId="164" fontId="0" fillId="5" borderId="21" xfId="0" applyNumberFormat="1" applyFill="1" applyBorder="1"/>
    <xf numFmtId="164" fontId="0" fillId="5" borderId="22" xfId="0" applyNumberFormat="1" applyFill="1" applyBorder="1"/>
    <xf numFmtId="1" fontId="0" fillId="2" borderId="21" xfId="0" applyNumberFormat="1" applyFill="1" applyBorder="1" applyAlignment="1">
      <alignment horizontal="center" vertical="center"/>
    </xf>
    <xf numFmtId="1" fontId="0" fillId="10" borderId="21" xfId="0" applyNumberFormat="1" applyFill="1" applyBorder="1" applyAlignment="1">
      <alignment horizontal="center" vertical="center"/>
    </xf>
    <xf numFmtId="1" fontId="0" fillId="5" borderId="21" xfId="0" applyNumberFormat="1" applyFill="1" applyBorder="1" applyAlignment="1">
      <alignment horizontal="center" vertical="center"/>
    </xf>
    <xf numFmtId="1" fontId="0" fillId="12" borderId="21" xfId="0" applyNumberFormat="1" applyFill="1" applyBorder="1" applyAlignment="1">
      <alignment horizontal="center" vertical="center"/>
    </xf>
    <xf numFmtId="1" fontId="0" fillId="4" borderId="21" xfId="0" applyNumberFormat="1" applyFill="1" applyBorder="1" applyAlignment="1">
      <alignment horizontal="center" vertical="center"/>
    </xf>
    <xf numFmtId="1" fontId="0" fillId="4" borderId="24" xfId="0" applyNumberFormat="1" applyFill="1" applyBorder="1" applyAlignment="1">
      <alignment horizontal="center" vertical="center"/>
    </xf>
    <xf numFmtId="164" fontId="0" fillId="5" borderId="23" xfId="0" applyNumberFormat="1" applyFill="1" applyBorder="1"/>
    <xf numFmtId="0" fontId="3" fillId="0" borderId="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3" fontId="9" fillId="0" borderId="57" xfId="0" applyNumberFormat="1" applyFont="1" applyBorder="1" applyAlignment="1">
      <alignment horizontal="right" vertical="center"/>
    </xf>
    <xf numFmtId="8" fontId="9" fillId="0" borderId="23" xfId="0" applyNumberFormat="1" applyFont="1" applyBorder="1" applyAlignment="1">
      <alignment horizontal="right" vertical="center"/>
    </xf>
    <xf numFmtId="8" fontId="9" fillId="0" borderId="24" xfId="0" applyNumberFormat="1" applyFont="1" applyBorder="1" applyAlignment="1">
      <alignment horizontal="right" vertical="center"/>
    </xf>
    <xf numFmtId="6" fontId="10" fillId="0" borderId="31" xfId="0" applyNumberFormat="1" applyFont="1" applyBorder="1" applyAlignment="1">
      <alignment horizontal="right" vertical="center"/>
    </xf>
    <xf numFmtId="6" fontId="10" fillId="0" borderId="32" xfId="0" applyNumberFormat="1" applyFont="1" applyBorder="1" applyAlignment="1">
      <alignment horizontal="right" vertical="center"/>
    </xf>
    <xf numFmtId="6" fontId="10" fillId="0" borderId="33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18" fillId="0" borderId="20" xfId="0" applyNumberFormat="1" applyFont="1" applyBorder="1"/>
    <xf numFmtId="164" fontId="18" fillId="0" borderId="6" xfId="0" applyNumberFormat="1" applyFont="1" applyBorder="1"/>
    <xf numFmtId="164" fontId="18" fillId="0" borderId="21" xfId="0" applyNumberFormat="1" applyFont="1" applyBorder="1"/>
    <xf numFmtId="164" fontId="18" fillId="0" borderId="0" xfId="0" applyNumberFormat="1" applyFont="1"/>
    <xf numFmtId="164" fontId="0" fillId="0" borderId="29" xfId="0" applyNumberFormat="1" applyBorder="1"/>
    <xf numFmtId="3" fontId="0" fillId="0" borderId="63" xfId="0" applyNumberFormat="1" applyBorder="1"/>
    <xf numFmtId="164" fontId="0" fillId="0" borderId="61" xfId="0" applyNumberFormat="1" applyBorder="1"/>
    <xf numFmtId="164" fontId="0" fillId="0" borderId="64" xfId="0" applyNumberFormat="1" applyBorder="1"/>
    <xf numFmtId="3" fontId="0" fillId="0" borderId="61" xfId="0" applyNumberFormat="1" applyBorder="1"/>
    <xf numFmtId="2" fontId="0" fillId="0" borderId="61" xfId="0" applyNumberFormat="1" applyBorder="1"/>
    <xf numFmtId="2" fontId="0" fillId="0" borderId="65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2" borderId="17" xfId="0" applyNumberFormat="1" applyFill="1" applyBorder="1"/>
    <xf numFmtId="0" fontId="0" fillId="10" borderId="10" xfId="0" applyFill="1" applyBorder="1"/>
    <xf numFmtId="3" fontId="0" fillId="10" borderId="20" xfId="0" applyNumberFormat="1" applyFill="1" applyBorder="1"/>
    <xf numFmtId="164" fontId="0" fillId="10" borderId="10" xfId="0" applyNumberFormat="1" applyFill="1" applyBorder="1"/>
    <xf numFmtId="0" fontId="0" fillId="0" borderId="32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20" xfId="0" applyBorder="1" applyAlignment="1">
      <alignment horizontal="left"/>
    </xf>
    <xf numFmtId="0" fontId="0" fillId="0" borderId="22" xfId="0" applyBorder="1" applyAlignment="1">
      <alignment horizontal="left"/>
    </xf>
    <xf numFmtId="14" fontId="0" fillId="0" borderId="20" xfId="0" applyNumberFormat="1" applyBorder="1" applyAlignment="1">
      <alignment horizontal="center" vertical="center"/>
    </xf>
    <xf numFmtId="3" fontId="19" fillId="0" borderId="6" xfId="0" applyNumberFormat="1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center"/>
    </xf>
    <xf numFmtId="3" fontId="19" fillId="0" borderId="21" xfId="0" applyNumberFormat="1" applyFont="1" applyBorder="1" applyAlignment="1">
      <alignment horizontal="center"/>
    </xf>
    <xf numFmtId="10" fontId="19" fillId="0" borderId="23" xfId="0" applyNumberFormat="1" applyFont="1" applyBorder="1" applyAlignment="1">
      <alignment horizontal="center" vertical="center"/>
    </xf>
    <xf numFmtId="10" fontId="19" fillId="0" borderId="24" xfId="0" applyNumberFormat="1" applyFont="1" applyBorder="1" applyAlignment="1">
      <alignment horizontal="center" vertical="center"/>
    </xf>
    <xf numFmtId="10" fontId="19" fillId="0" borderId="6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64" fontId="19" fillId="0" borderId="6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7" xfId="0" applyBorder="1"/>
    <xf numFmtId="0" fontId="0" fillId="0" borderId="68" xfId="0" applyBorder="1"/>
    <xf numFmtId="0" fontId="0" fillId="0" borderId="57" xfId="0" applyBorder="1"/>
    <xf numFmtId="0" fontId="0" fillId="0" borderId="53" xfId="0" applyBorder="1" applyAlignment="1">
      <alignment horizontal="center" vertical="center"/>
    </xf>
    <xf numFmtId="1" fontId="0" fillId="0" borderId="39" xfId="0" applyNumberFormat="1" applyBorder="1" applyAlignment="1">
      <alignment horizontal="center" vertical="center"/>
    </xf>
    <xf numFmtId="17" fontId="11" fillId="0" borderId="31" xfId="0" applyNumberFormat="1" applyFont="1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14" fontId="11" fillId="0" borderId="19" xfId="0" applyNumberFormat="1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" fontId="11" fillId="0" borderId="14" xfId="0" applyNumberFormat="1" applyFont="1" applyBorder="1" applyAlignment="1">
      <alignment horizontal="center" vertical="center" wrapText="1"/>
    </xf>
    <xf numFmtId="0" fontId="0" fillId="2" borderId="28" xfId="0" applyFill="1" applyBorder="1" applyAlignment="1">
      <alignment wrapText="1"/>
    </xf>
    <xf numFmtId="0" fontId="0" fillId="2" borderId="29" xfId="0" applyFill="1" applyBorder="1" applyAlignment="1">
      <alignment wrapText="1"/>
    </xf>
    <xf numFmtId="0" fontId="0" fillId="10" borderId="29" xfId="0" applyFill="1" applyBorder="1" applyAlignment="1">
      <alignment wrapText="1"/>
    </xf>
    <xf numFmtId="0" fontId="0" fillId="5" borderId="29" xfId="0" applyFill="1" applyBorder="1" applyAlignment="1">
      <alignment wrapText="1"/>
    </xf>
    <xf numFmtId="0" fontId="0" fillId="12" borderId="29" xfId="0" applyFill="1" applyBorder="1" applyAlignment="1">
      <alignment wrapText="1"/>
    </xf>
    <xf numFmtId="0" fontId="0" fillId="4" borderId="29" xfId="0" applyFill="1" applyBorder="1" applyAlignment="1">
      <alignment wrapText="1"/>
    </xf>
    <xf numFmtId="0" fontId="0" fillId="4" borderId="30" xfId="0" applyFill="1" applyBorder="1" applyAlignment="1">
      <alignment wrapText="1"/>
    </xf>
    <xf numFmtId="3" fontId="16" fillId="0" borderId="23" xfId="0" applyNumberFormat="1" applyFont="1" applyBorder="1" applyAlignment="1">
      <alignment horizontal="center" vertical="center"/>
    </xf>
    <xf numFmtId="167" fontId="16" fillId="0" borderId="24" xfId="0" applyNumberFormat="1" applyFont="1" applyBorder="1" applyAlignment="1">
      <alignment horizontal="center" vertical="center"/>
    </xf>
    <xf numFmtId="9" fontId="17" fillId="0" borderId="23" xfId="0" applyNumberFormat="1" applyFont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3" fillId="0" borderId="6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3" fontId="17" fillId="0" borderId="21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/>
    </xf>
    <xf numFmtId="44" fontId="16" fillId="0" borderId="6" xfId="0" applyNumberFormat="1" applyFont="1" applyBorder="1" applyAlignment="1">
      <alignment horizontal="center" vertical="center"/>
    </xf>
    <xf numFmtId="44" fontId="16" fillId="0" borderId="2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12" fillId="0" borderId="15" xfId="0" applyFont="1" applyBorder="1" applyAlignment="1">
      <alignment horizontal="center" vertical="center" textRotation="90" wrapText="1"/>
    </xf>
    <xf numFmtId="0" fontId="12" fillId="0" borderId="16" xfId="0" applyFont="1" applyBorder="1" applyAlignment="1">
      <alignment horizontal="center" vertical="center" textRotation="90" wrapText="1"/>
    </xf>
    <xf numFmtId="0" fontId="12" fillId="0" borderId="11" xfId="0" applyFont="1" applyBorder="1" applyAlignment="1">
      <alignment horizontal="center" vertical="center" textRotation="90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6" fontId="1" fillId="0" borderId="14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12" fillId="0" borderId="66" xfId="0" applyFont="1" applyBorder="1" applyAlignment="1">
      <alignment horizontal="center" vertical="center" textRotation="90" wrapText="1"/>
    </xf>
    <xf numFmtId="0" fontId="12" fillId="0" borderId="56" xfId="0" applyFont="1" applyBorder="1" applyAlignment="1">
      <alignment horizontal="center" vertical="center" textRotation="90" wrapText="1"/>
    </xf>
    <xf numFmtId="0" fontId="12" fillId="0" borderId="34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('Weekly Report '!$B$13,'Weekly Report '!$D$13,'Weekly Report '!$F$13,'Weekly Report '!$H$13,'Weekly Report '!$J$13)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'!$B$14,'Weekly Report '!$D$14,'Weekly Report '!$F$14,'Weekly Report '!$H$14,'Weekly Report '!$J$14)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25-4B49-90E2-23968725D482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('Weekly Report '!$B$13,'Weekly Report '!$D$13,'Weekly Report '!$F$13,'Weekly Report '!$H$13,'Weekly Report '!$J$13)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'!$B$15,'Weekly Report '!$D$15,'Weekly Report '!$F$15,'Weekly Report '!$H$15,'Weekly Report '!$J$15)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25-4B49-90E2-23968725D482}"/>
            </c:ext>
          </c:extLst>
        </c:ser>
        <c:ser>
          <c:idx val="2"/>
          <c:order val="2"/>
          <c:tx>
            <c:v>Consignment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('Weekly Report '!$B$13,'Weekly Report '!$D$13,'Weekly Report '!$F$13,'Weekly Report '!$H$13,'Weekly Report '!$J$13)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'!$B$16,'Weekly Report '!$D$16,'Weekly Report '!$F$16,'Weekly Report '!$H$16,'Weekly Report '!$J$16)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25-4B49-90E2-23968725D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8878991"/>
        <c:axId val="1448879407"/>
      </c:barChart>
      <c:catAx>
        <c:axId val="144887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8879407"/>
        <c:crosses val="autoZero"/>
        <c:auto val="1"/>
        <c:lblAlgn val="ctr"/>
        <c:lblOffset val="100"/>
        <c:noMultiLvlLbl val="0"/>
      </c:catAx>
      <c:valAx>
        <c:axId val="144887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8878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10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('Weekly Report '!$B$159,'Weekly Report '!$D$159,'Weekly Report '!$F$159,'Weekly Report '!$H$159,'Weekly Report '!$J$159)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'!$B$160,'Weekly Report '!$D$160,'Weekly Report '!$F$160,'Weekly Report '!$H$160,'Weekly Report '!$J$160)</c:f>
              <c:numCache>
                <c:formatCode>#,##0</c:formatCode>
                <c:ptCount val="5"/>
                <c:pt idx="0">
                  <c:v>6713</c:v>
                </c:pt>
                <c:pt idx="1">
                  <c:v>5967</c:v>
                </c:pt>
                <c:pt idx="2">
                  <c:v>3927</c:v>
                </c:pt>
                <c:pt idx="3">
                  <c:v>3361</c:v>
                </c:pt>
                <c:pt idx="4">
                  <c:v>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01-43DB-9B29-87F800B54E79}"/>
            </c:ext>
          </c:extLst>
        </c:ser>
        <c:ser>
          <c:idx val="1"/>
          <c:order val="1"/>
          <c:tx>
            <c:v>Direct 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('Weekly Report '!$B$159,'Weekly Report '!$D$159,'Weekly Report '!$F$159,'Weekly Report '!$H$159,'Weekly Report '!$J$159)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'!$B$161,'Weekly Report '!$D$161,'Weekly Report '!$F$161,'Weekly Report '!$H$161,'Weekly Report '!$J$161)</c:f>
              <c:numCache>
                <c:formatCode>#,##0</c:formatCode>
                <c:ptCount val="5"/>
                <c:pt idx="0">
                  <c:v>4698</c:v>
                </c:pt>
                <c:pt idx="1">
                  <c:v>4358</c:v>
                </c:pt>
                <c:pt idx="2">
                  <c:v>0</c:v>
                </c:pt>
                <c:pt idx="3">
                  <c:v>3361</c:v>
                </c:pt>
                <c:pt idx="4">
                  <c:v>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01-43DB-9B29-87F800B54E79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('Weekly Report '!$B$159,'Weekly Report '!$D$159,'Weekly Report '!$F$159,'Weekly Report '!$H$159,'Weekly Report '!$J$159)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'!$B$162,'Weekly Report '!$D$162,'Weekly Report '!$F$162,'Weekly Report '!$H$162,'Weekly Report '!$J$162)</c:f>
              <c:numCache>
                <c:formatCode>#,##0</c:formatCode>
                <c:ptCount val="5"/>
                <c:pt idx="0">
                  <c:v>2015</c:v>
                </c:pt>
                <c:pt idx="1">
                  <c:v>1609</c:v>
                </c:pt>
                <c:pt idx="2">
                  <c:v>1</c:v>
                </c:pt>
                <c:pt idx="3">
                  <c:v>0</c:v>
                </c:pt>
                <c:pt idx="4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01-43DB-9B29-87F800B54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494687"/>
        <c:axId val="101613295"/>
      </c:barChart>
      <c:catAx>
        <c:axId val="16549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13295"/>
        <c:crosses val="autoZero"/>
        <c:auto val="1"/>
        <c:lblAlgn val="ctr"/>
        <c:lblOffset val="100"/>
        <c:noMultiLvlLbl val="0"/>
      </c:catAx>
      <c:valAx>
        <c:axId val="101613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494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11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('Weekly Report '!$B$175,'Weekly Report '!$D$175,'Weekly Report '!$F$175,'Weekly Report '!$H$175,'Weekly Report '!$J$175)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'!$B$176,'Weekly Report '!$D$176,'Weekly Report '!$F$176,'Weekly Report '!$H$176,'Weekly Report '!$J$176)</c:f>
              <c:numCache>
                <c:formatCode>#,##0</c:formatCode>
                <c:ptCount val="5"/>
                <c:pt idx="0">
                  <c:v>5983</c:v>
                </c:pt>
                <c:pt idx="1">
                  <c:v>5096</c:v>
                </c:pt>
                <c:pt idx="2">
                  <c:v>3680</c:v>
                </c:pt>
                <c:pt idx="3">
                  <c:v>1865</c:v>
                </c:pt>
                <c:pt idx="4">
                  <c:v>2132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F-4943-8297-BA53A19A6C4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('Weekly Report '!$B$175,'Weekly Report '!$D$175,'Weekly Report '!$F$175,'Weekly Report '!$H$175,'Weekly Report '!$J$175)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'!$B$177,'Weekly Report '!$D$177,'Weekly Report '!$F$177,'Weekly Report '!$H$177,'Weekly Report '!$J$177)</c:f>
              <c:numCache>
                <c:formatCode>#,##0</c:formatCode>
                <c:ptCount val="5"/>
                <c:pt idx="0">
                  <c:v>5983</c:v>
                </c:pt>
                <c:pt idx="1">
                  <c:v>5096</c:v>
                </c:pt>
                <c:pt idx="2">
                  <c:v>0</c:v>
                </c:pt>
                <c:pt idx="3">
                  <c:v>1455</c:v>
                </c:pt>
                <c:pt idx="4">
                  <c:v>1751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AF-4943-8297-BA53A19A6C4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('Weekly Report '!$B$175,'Weekly Report '!$D$175,'Weekly Report '!$F$175,'Weekly Report '!$H$175,'Weekly Report '!$J$175)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'!$B$178,'Weekly Report '!$D$178,'Weekly Report '!$F$178,'Weekly Report '!$H$178,'Weekly Report '!$J$178)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410</c:v>
                </c:pt>
                <c:pt idx="4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AF-4943-8297-BA53A19A6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0274912"/>
        <c:axId val="1925599520"/>
      </c:barChart>
      <c:catAx>
        <c:axId val="180027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5599520"/>
        <c:crosses val="autoZero"/>
        <c:auto val="1"/>
        <c:lblAlgn val="ctr"/>
        <c:lblOffset val="100"/>
        <c:noMultiLvlLbl val="0"/>
      </c:catAx>
      <c:valAx>
        <c:axId val="192559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027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12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.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('Weekly Report '!$B$191,'Weekly Report '!$D$191,'Weekly Report '!$F$191,'Weekly Report '!$H$191,'Weekly Report '!$J$191)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'!$B$192,'Weekly Report '!$D$192,'Weekly Report '!$F$192,'Weekly Report '!$H$192,'Weekly Report '!$J$192)</c:f>
              <c:numCache>
                <c:formatCode>#,##0</c:formatCode>
                <c:ptCount val="5"/>
                <c:pt idx="0">
                  <c:v>6871</c:v>
                </c:pt>
                <c:pt idx="1">
                  <c:v>909</c:v>
                </c:pt>
                <c:pt idx="2">
                  <c:v>5178</c:v>
                </c:pt>
                <c:pt idx="3">
                  <c:v>4152</c:v>
                </c:pt>
                <c:pt idx="4">
                  <c:v>5495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8-46B4-B801-B5C5C56915B1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('Weekly Report '!$B$191,'Weekly Report '!$D$191,'Weekly Report '!$F$191,'Weekly Report '!$H$191,'Weekly Report '!$J$191)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'!$B$193,'Weekly Report '!$D$193,'Weekly Report '!$F$193,'Weekly Report '!$H$193,'Weekly Report '!$J$193)</c:f>
              <c:numCache>
                <c:formatCode>#,##0</c:formatCode>
                <c:ptCount val="5"/>
                <c:pt idx="0">
                  <c:v>5256</c:v>
                </c:pt>
                <c:pt idx="1">
                  <c:v>847</c:v>
                </c:pt>
                <c:pt idx="2">
                  <c:v>0</c:v>
                </c:pt>
                <c:pt idx="3">
                  <c:v>3252</c:v>
                </c:pt>
                <c:pt idx="4">
                  <c:v>5260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18-46B4-B801-B5C5C56915B1}"/>
            </c:ext>
          </c:extLst>
        </c:ser>
        <c:ser>
          <c:idx val="2"/>
          <c:order val="2"/>
          <c:tx>
            <c:v>Consignment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('Weekly Report '!$B$191,'Weekly Report '!$D$191,'Weekly Report '!$F$191,'Weekly Report '!$H$191,'Weekly Report '!$J$191)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'!$B$194,'Weekly Report '!$D$194,'Weekly Report '!$F$194,'Weekly Report '!$H$194,'Weekly Report '!$J$194)</c:f>
              <c:numCache>
                <c:formatCode>#,##0</c:formatCode>
                <c:ptCount val="5"/>
                <c:pt idx="0">
                  <c:v>1615</c:v>
                </c:pt>
                <c:pt idx="1">
                  <c:v>62</c:v>
                </c:pt>
                <c:pt idx="2">
                  <c:v>706</c:v>
                </c:pt>
                <c:pt idx="3">
                  <c:v>900</c:v>
                </c:pt>
                <c:pt idx="4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18-46B4-B801-B5C5C5691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0044032"/>
        <c:axId val="1925624480"/>
      </c:barChart>
      <c:catAx>
        <c:axId val="19000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5624480"/>
        <c:crosses val="autoZero"/>
        <c:auto val="1"/>
        <c:lblAlgn val="ctr"/>
        <c:lblOffset val="100"/>
        <c:noMultiLvlLbl val="0"/>
      </c:catAx>
      <c:valAx>
        <c:axId val="192562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004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'!$B$207,'Weekly Report '!$D$207,'Weekly Report '!$F$207,'Weekly Report '!$H$207,'Weekly Report '!$J$207)</c:f>
              <c:numCache>
                <c:formatCode>General</c:formatCode>
                <c:ptCount val="5"/>
              </c:numCache>
            </c:numRef>
          </c:cat>
          <c:val>
            <c:numRef>
              <c:f>('Weekly Report '!$B$208,'Weekly Report '!$D$208,'Weekly Report '!$F$208,'Weekly Report '!$H$208,'Weekly Report '!$J$208)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8B0-470D-A8FE-06789ED08A80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'!$B$207,'Weekly Report '!$D$207,'Weekly Report '!$F$207,'Weekly Report '!$H$207,'Weekly Report '!$J$207)</c:f>
              <c:numCache>
                <c:formatCode>General</c:formatCode>
                <c:ptCount val="5"/>
              </c:numCache>
            </c:numRef>
          </c:cat>
          <c:val>
            <c:numRef>
              <c:f>('Weekly Report '!$B$209,'Weekly Report '!$D$209,'Weekly Report '!$F$209,'Weekly Report '!$H$209,'Weekly Report '!$J$209)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18B0-470D-A8FE-06789ED08A80}"/>
            </c:ext>
          </c:extLst>
        </c:ser>
        <c:ser>
          <c:idx val="2"/>
          <c:order val="2"/>
          <c:tx>
            <c:v>Consignment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'!$B$207,'Weekly Report '!$D$207,'Weekly Report '!$F$207,'Weekly Report '!$H$207,'Weekly Report '!$J$207)</c:f>
              <c:numCache>
                <c:formatCode>General</c:formatCode>
                <c:ptCount val="5"/>
              </c:numCache>
            </c:numRef>
          </c:cat>
          <c:val>
            <c:numRef>
              <c:f>('Weekly Report '!$B$210,'Weekly Report '!$D$210,'Weekly Report '!$F$210,'Weekly Report '!$H$210,'Weekly Report '!$J$210)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18B0-470D-A8FE-06789ED08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4493120"/>
        <c:axId val="745380192"/>
      </c:barChart>
      <c:catAx>
        <c:axId val="79449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380192"/>
        <c:crosses val="autoZero"/>
        <c:auto val="1"/>
        <c:lblAlgn val="ctr"/>
        <c:lblOffset val="100"/>
        <c:noMultiLvlLbl val="0"/>
      </c:catAx>
      <c:valAx>
        <c:axId val="74538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49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'!$B$223,'Weekly Report '!$D$223,'Weekly Report '!$F$223,'Weekly Report '!$H$223,'Weekly Report '!$J$223)</c:f>
              <c:numCache>
                <c:formatCode>General</c:formatCode>
                <c:ptCount val="5"/>
              </c:numCache>
            </c:numRef>
          </c:cat>
          <c:val>
            <c:numRef>
              <c:f>('Weekly Report '!$B$224,'Weekly Report '!$D$224,'Weekly Report '!$F$224,'Weekly Report '!$H$224,'Weekly Report '!$J$224)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9F2-49DF-8731-930C5023C7C1}"/>
            </c:ext>
          </c:extLst>
        </c:ser>
        <c:ser>
          <c:idx val="1"/>
          <c:order val="1"/>
          <c:tx>
            <c:v>Direct 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'!$B$223,'Weekly Report '!$D$223,'Weekly Report '!$F$223,'Weekly Report '!$H$223,'Weekly Report '!$J$223)</c:f>
              <c:numCache>
                <c:formatCode>General</c:formatCode>
                <c:ptCount val="5"/>
              </c:numCache>
            </c:numRef>
          </c:cat>
          <c:val>
            <c:numRef>
              <c:f>('Weekly Report '!$B$225,'Weekly Report '!$D$225,'Weekly Report '!$F$225,'Weekly Report '!$H$225,'Weekly Report '!$J$225)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99F2-49DF-8731-930C5023C7C1}"/>
            </c:ext>
          </c:extLst>
        </c:ser>
        <c:ser>
          <c:idx val="2"/>
          <c:order val="2"/>
          <c:tx>
            <c:v>Consignment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'!$B$223,'Weekly Report '!$D$223,'Weekly Report '!$F$223,'Weekly Report '!$H$223,'Weekly Report '!$J$223)</c:f>
              <c:numCache>
                <c:formatCode>General</c:formatCode>
                <c:ptCount val="5"/>
              </c:numCache>
            </c:numRef>
          </c:cat>
          <c:val>
            <c:numRef>
              <c:f>('Weekly Report '!$B$226,'Weekly Report '!$D$226,'Weekly Report '!$F$226,'Weekly Report '!$H$226,'Weekly Report '!$J$226)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99F2-49DF-8731-930C5023C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6935904"/>
        <c:axId val="1113865344"/>
      </c:barChart>
      <c:catAx>
        <c:axId val="116693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3865344"/>
        <c:crosses val="autoZero"/>
        <c:auto val="1"/>
        <c:lblAlgn val="ctr"/>
        <c:lblOffset val="100"/>
        <c:noMultiLvlLbl val="0"/>
      </c:catAx>
      <c:valAx>
        <c:axId val="111386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6935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</a:t>
            </a:r>
            <a:r>
              <a:rPr lang="en-GB" baseline="0"/>
              <a:t> 15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'!$B$239,'Weekly Report '!$D$239,'Weekly Report '!$F$239,'Weekly Report '!$H$239,'Weekly Report '!$J$239)</c:f>
              <c:numCache>
                <c:formatCode>General</c:formatCode>
                <c:ptCount val="5"/>
              </c:numCache>
            </c:numRef>
          </c:cat>
          <c:val>
            <c:numRef>
              <c:f>('Weekly Report '!$B$240,'Weekly Report '!$D$240,'Weekly Report '!$F$240,'Weekly Report '!$H$240,'Weekly Report '!$J$240)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17F-4B62-837B-51A134D81729}"/>
            </c:ext>
          </c:extLst>
        </c:ser>
        <c:ser>
          <c:idx val="1"/>
          <c:order val="1"/>
          <c:tx>
            <c:v>Direct 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'!$B$239,'Weekly Report '!$D$239,'Weekly Report '!$F$239,'Weekly Report '!$H$239,'Weekly Report '!$J$239)</c:f>
              <c:numCache>
                <c:formatCode>General</c:formatCode>
                <c:ptCount val="5"/>
              </c:numCache>
            </c:numRef>
          </c:cat>
          <c:val>
            <c:numRef>
              <c:f>('Weekly Report '!$B$241,'Weekly Report '!$D$241,'Weekly Report '!$F$241,'Weekly Report '!$H$241,'Weekly Report '!$J$241)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317F-4B62-837B-51A134D81729}"/>
            </c:ext>
          </c:extLst>
        </c:ser>
        <c:ser>
          <c:idx val="2"/>
          <c:order val="2"/>
          <c:tx>
            <c:v>Consignment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'!$B$239,'Weekly Report '!$D$239,'Weekly Report '!$F$239,'Weekly Report '!$H$239,'Weekly Report '!$J$239)</c:f>
              <c:numCache>
                <c:formatCode>General</c:formatCode>
                <c:ptCount val="5"/>
              </c:numCache>
            </c:numRef>
          </c:cat>
          <c:val>
            <c:numRef>
              <c:f>('Weekly Report '!$B$242,'Weekly Report '!$D$242,'Weekly Report '!$F$242,'Weekly Report '!$H$242,'Weekly Report '!$J$242)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317F-4B62-837B-51A134D81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7614080"/>
        <c:axId val="1944954256"/>
      </c:barChart>
      <c:catAx>
        <c:axId val="211761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954256"/>
        <c:crosses val="autoZero"/>
        <c:auto val="1"/>
        <c:lblAlgn val="ctr"/>
        <c:lblOffset val="100"/>
        <c:noMultiLvlLbl val="0"/>
      </c:catAx>
      <c:valAx>
        <c:axId val="194495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761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16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'!$B$255,'Weekly Report '!$D$255,'Weekly Report '!$F$255,'Weekly Report '!$H$255,'Weekly Report '!$J$255)</c:f>
              <c:numCache>
                <c:formatCode>General</c:formatCode>
                <c:ptCount val="5"/>
              </c:numCache>
            </c:numRef>
          </c:cat>
          <c:val>
            <c:numRef>
              <c:f>('Weekly Report '!$B$256,'Weekly Report '!$D$256,'Weekly Report '!$F$256,'Weekly Report '!$H$256,'Weekly Report '!$J$256)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99B-405A-9949-7FA6C5281415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'!$B$255,'Weekly Report '!$D$255,'Weekly Report '!$F$255,'Weekly Report '!$H$255,'Weekly Report '!$J$255)</c:f>
              <c:numCache>
                <c:formatCode>General</c:formatCode>
                <c:ptCount val="5"/>
              </c:numCache>
            </c:numRef>
          </c:cat>
          <c:val>
            <c:numRef>
              <c:f>('Weekly Report '!$B$257,'Weekly Report '!$D$257,'Weekly Report '!$F$257,'Weekly Report '!$H$257,'Weekly Report '!$J$257)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B99B-405A-9949-7FA6C5281415}"/>
            </c:ext>
          </c:extLst>
        </c:ser>
        <c:ser>
          <c:idx val="2"/>
          <c:order val="2"/>
          <c:tx>
            <c:v>Consignment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'!$B$255,'Weekly Report '!$D$255,'Weekly Report '!$F$255,'Weekly Report '!$H$255,'Weekly Report '!$J$255)</c:f>
              <c:numCache>
                <c:formatCode>General</c:formatCode>
                <c:ptCount val="5"/>
              </c:numCache>
            </c:numRef>
          </c:cat>
          <c:val>
            <c:numRef>
              <c:f>('Weekly Report '!$B$258,'Weekly Report '!$D$258,'Weekly Report '!$F$258,'Weekly Report '!$H$258,'Weekly Report '!$J$258)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B99B-405A-9949-7FA6C5281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765200"/>
        <c:axId val="1686407456"/>
      </c:barChart>
      <c:catAx>
        <c:axId val="10576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407456"/>
        <c:crosses val="autoZero"/>
        <c:auto val="1"/>
        <c:lblAlgn val="ctr"/>
        <c:lblOffset val="100"/>
        <c:noMultiLvlLbl val="0"/>
      </c:catAx>
      <c:valAx>
        <c:axId val="168640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6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17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'!$B$271,'Weekly Report '!$D$271,'Weekly Report '!$F$271,'Weekly Report '!$H$271,'Weekly Report '!$J$271)</c:f>
              <c:numCache>
                <c:formatCode>General</c:formatCode>
                <c:ptCount val="5"/>
              </c:numCache>
            </c:numRef>
          </c:cat>
          <c:val>
            <c:numRef>
              <c:f>('Weekly Report '!$B$272,'Weekly Report '!$D$272,'Weekly Report '!$F$272,'Weekly Report '!$H$272,'Weekly Report '!$J$272)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569-4C1F-B461-FEA4648225CD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'!$B$271,'Weekly Report '!$D$271,'Weekly Report '!$F$271,'Weekly Report '!$H$271,'Weekly Report '!$J$271)</c:f>
              <c:numCache>
                <c:formatCode>General</c:formatCode>
                <c:ptCount val="5"/>
              </c:numCache>
            </c:numRef>
          </c:cat>
          <c:val>
            <c:numRef>
              <c:f>('Weekly Report '!$B$273,'Weekly Report '!$D$273,'Weekly Report '!$F$273,'Weekly Report '!$H$273,'Weekly Report '!$J$273)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3569-4C1F-B461-FEA4648225CD}"/>
            </c:ext>
          </c:extLst>
        </c:ser>
        <c:ser>
          <c:idx val="2"/>
          <c:order val="2"/>
          <c:tx>
            <c:v>Consignment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'!$B$271,'Weekly Report '!$D$271,'Weekly Report '!$F$271,'Weekly Report '!$H$271,'Weekly Report '!$J$271)</c:f>
              <c:numCache>
                <c:formatCode>General</c:formatCode>
                <c:ptCount val="5"/>
              </c:numCache>
            </c:numRef>
          </c:cat>
          <c:val>
            <c:numRef>
              <c:f>('Weekly Report '!$B$274,'Weekly Report '!$D$274,'Weekly Report '!$F$274,'Weekly Report '!$H$274,'Weekly Report '!$J$274)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3569-4C1F-B461-FEA464822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5917120"/>
        <c:axId val="1893461040"/>
      </c:barChart>
      <c:catAx>
        <c:axId val="201591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3461040"/>
        <c:crosses val="autoZero"/>
        <c:auto val="1"/>
        <c:lblAlgn val="ctr"/>
        <c:lblOffset val="100"/>
        <c:noMultiLvlLbl val="0"/>
      </c:catAx>
      <c:valAx>
        <c:axId val="189346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591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'!$B$287,'Weekly Report '!$D$287,'Weekly Report '!$F$287,'Weekly Report '!$H$287,'Weekly Report '!$J$287)</c:f>
              <c:numCache>
                <c:formatCode>General</c:formatCode>
                <c:ptCount val="5"/>
              </c:numCache>
            </c:numRef>
          </c:cat>
          <c:val>
            <c:numRef>
              <c:f>('Weekly Report '!$B$288,'Weekly Report '!$D$288,'Weekly Report '!$F$288,'Weekly Report '!$H$288,'Weekly Report '!$J$288)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C77-437E-80FE-4811BABB841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'!$B$287,'Weekly Report '!$D$287,'Weekly Report '!$F$287,'Weekly Report '!$H$287,'Weekly Report '!$J$287)</c:f>
              <c:numCache>
                <c:formatCode>General</c:formatCode>
                <c:ptCount val="5"/>
              </c:numCache>
            </c:numRef>
          </c:cat>
          <c:val>
            <c:numRef>
              <c:f>('Weekly Report '!$B$289,'Weekly Report '!$D$289,'Weekly Report '!$F$289,'Weekly Report '!$H$289,'Weekly Report '!$J$289)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DC77-437E-80FE-4811BABB841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'!$B$287,'Weekly Report '!$D$287,'Weekly Report '!$F$287,'Weekly Report '!$H$287,'Weekly Report '!$J$287)</c:f>
              <c:numCache>
                <c:formatCode>General</c:formatCode>
                <c:ptCount val="5"/>
              </c:numCache>
            </c:numRef>
          </c:cat>
          <c:val>
            <c:numRef>
              <c:f>('Weekly Report '!$B$290,'Weekly Report '!$D$290,'Weekly Report '!$F$290,'Weekly Report '!$H$290,'Weekly Report '!$J$290)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DC77-437E-80FE-4811BABB8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8460416"/>
        <c:axId val="1023151536"/>
      </c:barChart>
      <c:catAx>
        <c:axId val="106846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151536"/>
        <c:crosses val="autoZero"/>
        <c:auto val="1"/>
        <c:lblAlgn val="ctr"/>
        <c:lblOffset val="100"/>
        <c:noMultiLvlLbl val="0"/>
      </c:catAx>
      <c:valAx>
        <c:axId val="102315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46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19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'!$B$303,'Weekly Report '!$D$303,'Weekly Report '!$F$303,'Weekly Report '!$H$303,'Weekly Report '!$J$303)</c:f>
              <c:numCache>
                <c:formatCode>General</c:formatCode>
                <c:ptCount val="5"/>
              </c:numCache>
            </c:numRef>
          </c:cat>
          <c:val>
            <c:numRef>
              <c:f>('Weekly Report '!$B$304,'Weekly Report '!$D$304,'Weekly Report '!$F$304,'Weekly Report '!$H$304,'Weekly Report '!$J$304)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09A-451C-84E4-40A7B5D9EB96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'!$B$303,'Weekly Report '!$D$303,'Weekly Report '!$F$303,'Weekly Report '!$H$303,'Weekly Report '!$J$303)</c:f>
              <c:numCache>
                <c:formatCode>General</c:formatCode>
                <c:ptCount val="5"/>
              </c:numCache>
            </c:numRef>
          </c:cat>
          <c:val>
            <c:numRef>
              <c:f>('Weekly Report '!$B$305,'Weekly Report '!$D$305,'Weekly Report '!$F$305,'Weekly Report '!$H$305,'Weekly Report '!$J$305)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509A-451C-84E4-40A7B5D9EB96}"/>
            </c:ext>
          </c:extLst>
        </c:ser>
        <c:ser>
          <c:idx val="2"/>
          <c:order val="2"/>
          <c:tx>
            <c:v>Consignment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'!$B$303,'Weekly Report '!$D$303,'Weekly Report '!$F$303,'Weekly Report '!$H$303,'Weekly Report '!$J$303)</c:f>
              <c:numCache>
                <c:formatCode>General</c:formatCode>
                <c:ptCount val="5"/>
              </c:numCache>
            </c:numRef>
          </c:cat>
          <c:val>
            <c:numRef>
              <c:f>('Weekly Report '!$B$306,'Weekly Report '!$D$306,'Weekly Report '!$F$306,'Weekly Report '!$H$306,'Weekly Report '!$J$306)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09A-451C-84E4-40A7B5D9E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8464592"/>
        <c:axId val="1023122256"/>
      </c:barChart>
      <c:catAx>
        <c:axId val="106846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122256"/>
        <c:crosses val="autoZero"/>
        <c:auto val="1"/>
        <c:lblAlgn val="ctr"/>
        <c:lblOffset val="100"/>
        <c:noMultiLvlLbl val="0"/>
      </c:catAx>
      <c:valAx>
        <c:axId val="102312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46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2 </a:t>
            </a:r>
          </a:p>
        </c:rich>
      </c:tx>
      <c:layout>
        <c:manualLayout>
          <c:xMode val="edge"/>
          <c:yMode val="edge"/>
          <c:x val="0.35157707525365306"/>
          <c:y val="4.30978004371801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('Weekly Report '!$B$30,'Weekly Report '!$D$30,'Weekly Report '!$F$30,'Weekly Report '!$H$30,'Weekly Report '!$J$30)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'!$B$31,'Weekly Report '!$D$31,'Weekly Report '!$F$31,'Weekly Report '!$H$31,'Weekly Report '!$J$31)</c:f>
              <c:numCache>
                <c:formatCode>#,##0</c:formatCode>
                <c:ptCount val="5"/>
                <c:pt idx="0">
                  <c:v>6530</c:v>
                </c:pt>
                <c:pt idx="1">
                  <c:v>4074</c:v>
                </c:pt>
                <c:pt idx="2">
                  <c:v>3733</c:v>
                </c:pt>
                <c:pt idx="3">
                  <c:v>2007</c:v>
                </c:pt>
                <c:pt idx="4">
                  <c:v>4400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9-4564-976D-26A079EFF0F2}"/>
            </c:ext>
          </c:extLst>
        </c:ser>
        <c:ser>
          <c:idx val="1"/>
          <c:order val="1"/>
          <c:tx>
            <c:v>Direct 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('Weekly Report '!$B$30,'Weekly Report '!$D$30,'Weekly Report '!$F$30,'Weekly Report '!$H$30,'Weekly Report '!$J$30)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'!$B$32,'Weekly Report '!$D$32,'Weekly Report '!$F$32,'Weekly Report '!$H$32,'Weekly Report '!$J$32)</c:f>
              <c:numCache>
                <c:formatCode>#,##0</c:formatCode>
                <c:ptCount val="5"/>
                <c:pt idx="0">
                  <c:v>6220</c:v>
                </c:pt>
                <c:pt idx="1">
                  <c:v>4074</c:v>
                </c:pt>
                <c:pt idx="2">
                  <c:v>3733</c:v>
                </c:pt>
                <c:pt idx="3">
                  <c:v>958</c:v>
                </c:pt>
                <c:pt idx="4">
                  <c:v>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29-4564-976D-26A079EFF0F2}"/>
            </c:ext>
          </c:extLst>
        </c:ser>
        <c:ser>
          <c:idx val="2"/>
          <c:order val="2"/>
          <c:tx>
            <c:v>Consigned 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('Weekly Report '!$B$30,'Weekly Report '!$D$30,'Weekly Report '!$F$30,'Weekly Report '!$H$30,'Weekly Report '!$J$30)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'!$B$33,'Weekly Report '!$D$33,'Weekly Report '!$F$33,'Weekly Report '!$H$33,'Weekly Report '!$J$33)</c:f>
              <c:numCache>
                <c:formatCode>#,##0</c:formatCode>
                <c:ptCount val="5"/>
                <c:pt idx="0">
                  <c:v>310</c:v>
                </c:pt>
                <c:pt idx="1">
                  <c:v>0</c:v>
                </c:pt>
                <c:pt idx="2">
                  <c:v>0</c:v>
                </c:pt>
                <c:pt idx="3">
                  <c:v>1049</c:v>
                </c:pt>
                <c:pt idx="4">
                  <c:v>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29-4564-976D-26A079EFF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0694255"/>
        <c:axId val="275878431"/>
      </c:barChart>
      <c:catAx>
        <c:axId val="360694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878431"/>
        <c:crosses val="autoZero"/>
        <c:auto val="1"/>
        <c:lblAlgn val="ctr"/>
        <c:lblOffset val="100"/>
        <c:noMultiLvlLbl val="0"/>
      </c:catAx>
      <c:valAx>
        <c:axId val="27587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694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20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'!$B$319,'Weekly Report '!$D$319,'Weekly Report '!$F$319,'Weekly Report '!$H$319,'Weekly Report '!$J$319)</c:f>
              <c:numCache>
                <c:formatCode>General</c:formatCode>
                <c:ptCount val="5"/>
              </c:numCache>
            </c:numRef>
          </c:cat>
          <c:val>
            <c:numRef>
              <c:f>('Weekly Report '!$B$320,'Weekly Report '!$D$320,'Weekly Report '!$F$320,'Weekly Report '!$H$320,'Weekly Report '!$J$320)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1E1-4A04-8526-8F29C7C971D6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'!$B$319,'Weekly Report '!$D$319,'Weekly Report '!$F$319,'Weekly Report '!$H$319,'Weekly Report '!$J$319)</c:f>
              <c:numCache>
                <c:formatCode>General</c:formatCode>
                <c:ptCount val="5"/>
              </c:numCache>
            </c:numRef>
          </c:cat>
          <c:val>
            <c:numRef>
              <c:f>('Weekly Report '!$B$321,'Weekly Report '!$D$321,'Weekly Report '!$F$321,'Weekly Report '!$H$321,'Weekly Report '!$J$321)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B1E1-4A04-8526-8F29C7C971D6}"/>
            </c:ext>
          </c:extLst>
        </c:ser>
        <c:ser>
          <c:idx val="2"/>
          <c:order val="2"/>
          <c:tx>
            <c:v>Consignment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'!$B$319,'Weekly Report '!$D$319,'Weekly Report '!$F$319,'Weekly Report '!$H$319,'Weekly Report '!$J$319)</c:f>
              <c:numCache>
                <c:formatCode>General</c:formatCode>
                <c:ptCount val="5"/>
              </c:numCache>
            </c:numRef>
          </c:cat>
          <c:val>
            <c:numRef>
              <c:f>('Weekly Report '!$B$322,'Weekly Report '!$D$322,'Weekly Report '!$F$322,'Weekly Report '!$H$322,'Weekly Report '!$J$322)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B1E1-4A04-8526-8F29C7C97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4556879"/>
        <c:axId val="433190831"/>
      </c:barChart>
      <c:catAx>
        <c:axId val="54455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190831"/>
        <c:crosses val="autoZero"/>
        <c:auto val="1"/>
        <c:lblAlgn val="ctr"/>
        <c:lblOffset val="100"/>
        <c:noMultiLvlLbl val="0"/>
      </c:catAx>
      <c:valAx>
        <c:axId val="433190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55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21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'!$B$335,'Weekly Report '!$D$335,'Weekly Report '!$F$335,'Weekly Report '!$H$335,'Weekly Report '!$J$335)</c:f>
              <c:numCache>
                <c:formatCode>General</c:formatCode>
                <c:ptCount val="5"/>
              </c:numCache>
            </c:numRef>
          </c:cat>
          <c:val>
            <c:numRef>
              <c:f>('Weekly Report '!$B$336,'Weekly Report '!$D$336,'Weekly Report '!$F$336,'Weekly Report '!$H$336,'Weekly Report '!$J$336)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A0C-41CD-BC57-D83E0B8D9957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'!$B$335,'Weekly Report '!$D$335,'Weekly Report '!$F$335,'Weekly Report '!$H$335,'Weekly Report '!$J$335)</c:f>
              <c:numCache>
                <c:formatCode>General</c:formatCode>
                <c:ptCount val="5"/>
              </c:numCache>
            </c:numRef>
          </c:cat>
          <c:val>
            <c:numRef>
              <c:f>('Weekly Report '!$B$337,'Weekly Report '!$D$337,'Weekly Report '!$F$337,'Weekly Report '!$H$337,'Weekly Report '!$J$337)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A0C-41CD-BC57-D83E0B8D9957}"/>
            </c:ext>
          </c:extLst>
        </c:ser>
        <c:ser>
          <c:idx val="2"/>
          <c:order val="2"/>
          <c:tx>
            <c:v>Consignment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'!$B$335,'Weekly Report '!$D$335,'Weekly Report '!$F$335,'Weekly Report '!$H$335,'Weekly Report '!$J$335)</c:f>
              <c:numCache>
                <c:formatCode>General</c:formatCode>
                <c:ptCount val="5"/>
              </c:numCache>
            </c:numRef>
          </c:cat>
          <c:val>
            <c:numRef>
              <c:f>('Weekly Report '!$B$338,'Weekly Report '!$D$338,'Weekly Report '!$F$338,'Weekly Report '!$H$338,'Weekly Report '!$J$338)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CA0C-41CD-BC57-D83E0B8D9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2958591"/>
        <c:axId val="1589030335"/>
      </c:barChart>
      <c:catAx>
        <c:axId val="1492958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030335"/>
        <c:crosses val="autoZero"/>
        <c:auto val="1"/>
        <c:lblAlgn val="ctr"/>
        <c:lblOffset val="100"/>
        <c:noMultiLvlLbl val="0"/>
      </c:catAx>
      <c:valAx>
        <c:axId val="1589030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2958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Auction Landings Week 22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'!$B$351,'Weekly Report '!$D$351,'Weekly Report '!$F$351,'Weekly Report '!$H$351,'Weekly Report '!$J$351)</c:f>
              <c:numCache>
                <c:formatCode>General</c:formatCode>
                <c:ptCount val="5"/>
              </c:numCache>
            </c:numRef>
          </c:cat>
          <c:val>
            <c:numRef>
              <c:f>('Weekly Report '!$B$352,'Weekly Report '!$D$352,'Weekly Report '!$F$352,'Weekly Report '!$H$352,'Weekly Report '!$J$352)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A13-434A-82B7-82A609A49954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'!$B$351,'Weekly Report '!$D$351,'Weekly Report '!$F$351,'Weekly Report '!$H$351,'Weekly Report '!$J$351)</c:f>
              <c:numCache>
                <c:formatCode>General</c:formatCode>
                <c:ptCount val="5"/>
              </c:numCache>
            </c:numRef>
          </c:cat>
          <c:val>
            <c:numRef>
              <c:f>('Weekly Report '!$B$353,'Weekly Report '!$D$353,'Weekly Report '!$F$353,'Weekly Report '!$H$353,'Weekly Report '!$J$353)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9A13-434A-82B7-82A609A49954}"/>
            </c:ext>
          </c:extLst>
        </c:ser>
        <c:ser>
          <c:idx val="2"/>
          <c:order val="2"/>
          <c:tx>
            <c:v>Consignment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'!$B$351,'Weekly Report '!$D$351,'Weekly Report '!$F$351,'Weekly Report '!$H$351,'Weekly Report '!$J$351)</c:f>
              <c:numCache>
                <c:formatCode>General</c:formatCode>
                <c:ptCount val="5"/>
              </c:numCache>
            </c:numRef>
          </c:cat>
          <c:val>
            <c:numRef>
              <c:f>('Weekly Report '!$B$354,'Weekly Report '!$D$354,'Weekly Report '!$F$354,'Weekly Report '!$H$354,'Weekly Report '!$J$354)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9A13-434A-82B7-82A609A49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1435471"/>
        <c:axId val="1153445887"/>
      </c:barChart>
      <c:catAx>
        <c:axId val="941435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445887"/>
        <c:crosses val="autoZero"/>
        <c:auto val="1"/>
        <c:lblAlgn val="ctr"/>
        <c:lblOffset val="100"/>
        <c:noMultiLvlLbl val="0"/>
      </c:catAx>
      <c:valAx>
        <c:axId val="1153445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1435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'!$B$367,'Weekly Report '!$D$367,'Weekly Report '!$F$367,'Weekly Report '!$H$367,'Weekly Report '!$J$367)</c:f>
              <c:numCache>
                <c:formatCode>General</c:formatCode>
                <c:ptCount val="5"/>
              </c:numCache>
            </c:numRef>
          </c:cat>
          <c:val>
            <c:numRef>
              <c:f>('Weekly Report '!$B$368,'Weekly Report '!$D$368,'Weekly Report '!$F$368,'Weekly Report '!$H$368,'Weekly Report '!$J$368)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7DF-4DDA-BCF9-BA201F1D5F2F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'!$B$367,'Weekly Report '!$D$367,'Weekly Report '!$F$367,'Weekly Report '!$H$367,'Weekly Report '!$J$367)</c:f>
              <c:numCache>
                <c:formatCode>General</c:formatCode>
                <c:ptCount val="5"/>
              </c:numCache>
            </c:numRef>
          </c:cat>
          <c:val>
            <c:numRef>
              <c:f>('Weekly Report '!$B$369,'Weekly Report '!$D$369,'Weekly Report '!$F$369,'Weekly Report '!$H$369,'Weekly Report '!$J$369)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47DF-4DDA-BCF9-BA201F1D5F2F}"/>
            </c:ext>
          </c:extLst>
        </c:ser>
        <c:ser>
          <c:idx val="2"/>
          <c:order val="2"/>
          <c:tx>
            <c:v>Consignment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'!$B$367,'Weekly Report '!$D$367,'Weekly Report '!$F$367,'Weekly Report '!$H$367,'Weekly Report '!$J$367)</c:f>
              <c:numCache>
                <c:formatCode>General</c:formatCode>
                <c:ptCount val="5"/>
              </c:numCache>
            </c:numRef>
          </c:cat>
          <c:val>
            <c:numRef>
              <c:f>('Weekly Report '!$B$370,'Weekly Report '!$D$370,'Weekly Report '!$F$370,'Weekly Report '!$H$370,'Weekly Report '!$J$370)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47DF-4DDA-BCF9-BA201F1D5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7904528"/>
        <c:axId val="582748448"/>
      </c:barChart>
      <c:catAx>
        <c:axId val="45790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748448"/>
        <c:crosses val="autoZero"/>
        <c:auto val="1"/>
        <c:lblAlgn val="ctr"/>
        <c:lblOffset val="100"/>
        <c:noMultiLvlLbl val="0"/>
      </c:catAx>
      <c:valAx>
        <c:axId val="58274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90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'!$B$383,'Weekly Report '!$D$383,'Weekly Report '!$F$383,'Weekly Report '!$H$383,'Weekly Report '!$J$383)</c:f>
              <c:numCache>
                <c:formatCode>General</c:formatCode>
                <c:ptCount val="5"/>
              </c:numCache>
            </c:numRef>
          </c:cat>
          <c:val>
            <c:numRef>
              <c:f>('Weekly Report '!$B$384,'Weekly Report '!$D$384,'Weekly Report '!$F$384,'Weekly Report '!$H$384,'Weekly Report '!$J$384)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A2B-4AEA-B3E5-75FD8E345D32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'!$B$383,'Weekly Report '!$D$383,'Weekly Report '!$F$383,'Weekly Report '!$H$383,'Weekly Report '!$J$383)</c:f>
              <c:numCache>
                <c:formatCode>General</c:formatCode>
                <c:ptCount val="5"/>
              </c:numCache>
            </c:numRef>
          </c:cat>
          <c:val>
            <c:numRef>
              <c:f>('Weekly Report '!$B$385,'Weekly Report '!$D$385,'Weekly Report '!$F$385,'Weekly Report '!$H$385,'Weekly Report '!$J$385)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8A2B-4AEA-B3E5-75FD8E345D32}"/>
            </c:ext>
          </c:extLst>
        </c:ser>
        <c:ser>
          <c:idx val="2"/>
          <c:order val="2"/>
          <c:tx>
            <c:v>Consignment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'!$B$383,'Weekly Report '!$D$383,'Weekly Report '!$F$383,'Weekly Report '!$H$383,'Weekly Report '!$J$383)</c:f>
              <c:numCache>
                <c:formatCode>General</c:formatCode>
                <c:ptCount val="5"/>
              </c:numCache>
            </c:numRef>
          </c:cat>
          <c:val>
            <c:numRef>
              <c:f>('Weekly Report '!$B$386,'Weekly Report '!$D$386,'Weekly Report '!$F$386,'Weekly Report '!$H$386,'Weekly Report '!$J$386)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8A2B-4AEA-B3E5-75FD8E345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5132703"/>
        <c:axId val="1456318367"/>
      </c:barChart>
      <c:catAx>
        <c:axId val="165513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6318367"/>
        <c:crosses val="autoZero"/>
        <c:auto val="1"/>
        <c:lblAlgn val="ctr"/>
        <c:lblOffset val="100"/>
        <c:noMultiLvlLbl val="0"/>
      </c:catAx>
      <c:valAx>
        <c:axId val="1456318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5132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'!$B$399,'Weekly Report '!$D$399,'Weekly Report '!$F$399,'Weekly Report '!$H$399,'Weekly Report '!$J$399)</c:f>
              <c:numCache>
                <c:formatCode>General</c:formatCode>
                <c:ptCount val="5"/>
              </c:numCache>
            </c:numRef>
          </c:cat>
          <c:val>
            <c:numRef>
              <c:f>('Weekly Report '!$B$400,'Weekly Report '!$D$400,'Weekly Report '!$F$400,'Weekly Report '!$H$400,'Weekly Report '!$J$400)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EAE-4441-A239-3AF8E6AB731C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'!$B$399,'Weekly Report '!$D$399,'Weekly Report '!$F$399,'Weekly Report '!$H$399,'Weekly Report '!$J$399)</c:f>
              <c:numCache>
                <c:formatCode>General</c:formatCode>
                <c:ptCount val="5"/>
              </c:numCache>
            </c:numRef>
          </c:cat>
          <c:val>
            <c:numRef>
              <c:f>('Weekly Report '!$B$401,'Weekly Report '!$D$401,'Weekly Report '!$F$401,'Weekly Report '!$H$401,'Weekly Report '!$J$401)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EAE-4441-A239-3AF8E6AB731C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'!$B$399,'Weekly Report '!$D$399,'Weekly Report '!$F$399,'Weekly Report '!$H$399,'Weekly Report '!$J$399)</c:f>
              <c:numCache>
                <c:formatCode>General</c:formatCode>
                <c:ptCount val="5"/>
              </c:numCache>
            </c:numRef>
          </c:cat>
          <c:val>
            <c:numRef>
              <c:f>('Weekly Report '!$B$402,'Weekly Report '!$D$402,'Weekly Report '!$F$402,'Weekly Report '!$H$402,'Weekly Report '!$J$402)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EAE-4441-A239-3AF8E6AB7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7829168"/>
        <c:axId val="176282528"/>
      </c:barChart>
      <c:catAx>
        <c:axId val="33782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282528"/>
        <c:crosses val="autoZero"/>
        <c:auto val="1"/>
        <c:lblAlgn val="ctr"/>
        <c:lblOffset val="100"/>
        <c:noMultiLvlLbl val="0"/>
      </c:catAx>
      <c:valAx>
        <c:axId val="17628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82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26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'!$B$415,'Weekly Report '!$D$415,'Weekly Report '!$F$415,'Weekly Report '!$H$415,'Weekly Report '!$J$415)</c:f>
              <c:numCache>
                <c:formatCode>General</c:formatCode>
                <c:ptCount val="5"/>
              </c:numCache>
            </c:numRef>
          </c:cat>
          <c:val>
            <c:numRef>
              <c:f>('Weekly Report '!$B$416,'Weekly Report '!$D$416,'Weekly Report '!$F$416,'Weekly Report '!$H$416,'Weekly Report '!$J$416)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F4A-4345-94D8-5A325DABB2CB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'!$B$415,'Weekly Report '!$D$415,'Weekly Report '!$F$415,'Weekly Report '!$H$415,'Weekly Report '!$J$415)</c:f>
              <c:numCache>
                <c:formatCode>General</c:formatCode>
                <c:ptCount val="5"/>
              </c:numCache>
            </c:numRef>
          </c:cat>
          <c:val>
            <c:numRef>
              <c:f>('Weekly Report '!$B$417,'Weekly Report '!$D$417,'Weekly Report '!$F$417,'Weekly Report '!$H$417,'Weekly Report '!$J$417)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FF4A-4345-94D8-5A325DABB2CB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'!$B$415,'Weekly Report '!$D$415,'Weekly Report '!$F$415,'Weekly Report '!$H$415,'Weekly Report '!$J$415)</c:f>
              <c:numCache>
                <c:formatCode>General</c:formatCode>
                <c:ptCount val="5"/>
              </c:numCache>
            </c:numRef>
          </c:cat>
          <c:val>
            <c:numRef>
              <c:f>('Weekly Report '!$B$418,'Weekly Report '!$D$418,'Weekly Report '!$F$418,'Weekly Report '!$H$418,'Weekly Report '!$J$418)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FF4A-4345-94D8-5A325DABB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1392464"/>
        <c:axId val="903245168"/>
      </c:barChart>
      <c:catAx>
        <c:axId val="98139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245168"/>
        <c:crosses val="autoZero"/>
        <c:auto val="1"/>
        <c:lblAlgn val="ctr"/>
        <c:lblOffset val="100"/>
        <c:noMultiLvlLbl val="0"/>
      </c:catAx>
      <c:valAx>
        <c:axId val="90324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39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27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'!$B$431,'Weekly Report '!$D$431,'Weekly Report '!$F$431,'Weekly Report '!$H$431,'Weekly Report '!$J$431)</c:f>
              <c:numCache>
                <c:formatCode>General</c:formatCode>
                <c:ptCount val="5"/>
              </c:numCache>
            </c:numRef>
          </c:cat>
          <c:val>
            <c:numRef>
              <c:f>('Weekly Report '!$B$432,'Weekly Report '!$D$432,'Weekly Report '!$F$432,'Weekly Report '!$H$432,'Weekly Report '!$J$432)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EA3-4779-96B4-7E2BDC9D4691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'!$B$431,'Weekly Report '!$D$431,'Weekly Report '!$F$431,'Weekly Report '!$H$431,'Weekly Report '!$J$431)</c:f>
              <c:numCache>
                <c:formatCode>General</c:formatCode>
                <c:ptCount val="5"/>
              </c:numCache>
            </c:numRef>
          </c:cat>
          <c:val>
            <c:numRef>
              <c:f>('Weekly Report '!$B$433,'Weekly Report '!$D$433,'Weekly Report '!$F$433,'Weekly Report '!$H$433,'Weekly Report '!$J$433)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3EA3-4779-96B4-7E2BDC9D4691}"/>
            </c:ext>
          </c:extLst>
        </c:ser>
        <c:ser>
          <c:idx val="2"/>
          <c:order val="2"/>
          <c:tx>
            <c:v>Consignment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'!$B$431,'Weekly Report '!$D$431,'Weekly Report '!$F$431,'Weekly Report '!$H$431,'Weekly Report '!$J$431)</c:f>
              <c:numCache>
                <c:formatCode>General</c:formatCode>
                <c:ptCount val="5"/>
              </c:numCache>
            </c:numRef>
          </c:cat>
          <c:val>
            <c:numRef>
              <c:f>('Weekly Report '!$B$434,'Weekly Report '!$D$434,'Weekly Report '!$F$434,'Weekly Report '!$H$434,'Weekly Report '!$J$434)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3EA3-4779-96B4-7E2BDC9D4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898000"/>
        <c:axId val="884234416"/>
      </c:barChart>
      <c:catAx>
        <c:axId val="79689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34416"/>
        <c:crosses val="autoZero"/>
        <c:auto val="1"/>
        <c:lblAlgn val="ctr"/>
        <c:lblOffset val="100"/>
        <c:noMultiLvlLbl val="0"/>
      </c:catAx>
      <c:valAx>
        <c:axId val="88423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689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'!$B$447,'Weekly Report '!$D$447,'Weekly Report '!$F$447,'Weekly Report '!$H$447,'Weekly Report '!$J$447)</c:f>
              <c:numCache>
                <c:formatCode>General</c:formatCode>
                <c:ptCount val="5"/>
              </c:numCache>
            </c:numRef>
          </c:cat>
          <c:val>
            <c:numRef>
              <c:f>('Weekly Report '!$B$448,'Weekly Report '!$D$448,'Weekly Report '!$F$448,'Weekly Report '!$H$448,'Weekly Report '!$J$448)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7EF-477D-9977-B7E3EE8CAA3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'!$B$447,'Weekly Report '!$D$447,'Weekly Report '!$F$447,'Weekly Report '!$H$447,'Weekly Report '!$J$447)</c:f>
              <c:numCache>
                <c:formatCode>General</c:formatCode>
                <c:ptCount val="5"/>
              </c:numCache>
            </c:numRef>
          </c:cat>
          <c:val>
            <c:numRef>
              <c:f>('Weekly Report '!$B$449,'Weekly Report '!$D$449,'Weekly Report '!$F$449,'Weekly Report '!$H$449,'Weekly Report '!$J$449)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57EF-477D-9977-B7E3EE8CAA36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'!$B$447,'Weekly Report '!$D$447,'Weekly Report '!$F$447,'Weekly Report '!$H$447,'Weekly Report '!$J$447)</c:f>
              <c:numCache>
                <c:formatCode>General</c:formatCode>
                <c:ptCount val="5"/>
              </c:numCache>
            </c:numRef>
          </c:cat>
          <c:val>
            <c:numRef>
              <c:f>('Weekly Report '!$B$450,'Weekly Report '!$D$450,'Weekly Report '!$F$450,'Weekly Report '!$H$450,'Weekly Report '!$J$450)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7EF-477D-9977-B7E3EE8CA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4507392"/>
        <c:axId val="1294519392"/>
      </c:barChart>
      <c:catAx>
        <c:axId val="129450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19392"/>
        <c:crosses val="autoZero"/>
        <c:auto val="1"/>
        <c:lblAlgn val="ctr"/>
        <c:lblOffset val="100"/>
        <c:noMultiLvlLbl val="0"/>
      </c:catAx>
      <c:valAx>
        <c:axId val="129451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0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29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'!$B$463,'Weekly Report '!$D$463,'Weekly Report '!$F$463,'Weekly Report '!$H$463,'Weekly Report '!$J$463)</c:f>
              <c:numCache>
                <c:formatCode>General</c:formatCode>
                <c:ptCount val="5"/>
              </c:numCache>
            </c:numRef>
          </c:cat>
          <c:val>
            <c:numRef>
              <c:f>('Weekly Report '!$B$464,'Weekly Report '!$D$464,'Weekly Report '!$F$464,'Weekly Report '!$H$464,'Weekly Report '!$J$464)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534-4B4A-B3D6-F49CBBAF9364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'!$B$463,'Weekly Report '!$D$463,'Weekly Report '!$F$463,'Weekly Report '!$H$463,'Weekly Report '!$J$463)</c:f>
              <c:numCache>
                <c:formatCode>General</c:formatCode>
                <c:ptCount val="5"/>
              </c:numCache>
            </c:numRef>
          </c:cat>
          <c:val>
            <c:numRef>
              <c:f>('Weekly Report '!$B$465,'Weekly Report '!$D$465,'Weekly Report '!$F$465,'Weekly Report '!$H$465,'Weekly Report '!$J$465)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534-4B4A-B3D6-F49CBBAF9364}"/>
            </c:ext>
          </c:extLst>
        </c:ser>
        <c:ser>
          <c:idx val="2"/>
          <c:order val="2"/>
          <c:tx>
            <c:v>Consignment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'!$B$463,'Weekly Report '!$D$463,'Weekly Report '!$F$463,'Weekly Report '!$H$463,'Weekly Report '!$J$463)</c:f>
              <c:numCache>
                <c:formatCode>General</c:formatCode>
                <c:ptCount val="5"/>
              </c:numCache>
            </c:numRef>
          </c:cat>
          <c:val>
            <c:numRef>
              <c:f>('Weekly Report '!$B$466,'Weekly Report '!$D$466,'Weekly Report '!$F$466,'Weekly Report '!$H$466,'Weekly Report '!$J$466)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534-4B4A-B3D6-F49CBBAF9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4489632"/>
        <c:axId val="1294477632"/>
      </c:barChart>
      <c:catAx>
        <c:axId val="129448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477632"/>
        <c:crosses val="autoZero"/>
        <c:auto val="1"/>
        <c:lblAlgn val="ctr"/>
        <c:lblOffset val="100"/>
        <c:noMultiLvlLbl val="0"/>
      </c:catAx>
      <c:valAx>
        <c:axId val="129447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48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('Weekly Report '!$B$47,'Weekly Report '!$D$47,'Weekly Report '!$F$47,'Weekly Report '!$H$47,'Weekly Report '!$J$47)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'!$B$48,'Weekly Report '!$D$48,'Weekly Report '!$F$48,'Weekly Report '!$H$48,'Weekly Report '!$J$48)</c:f>
              <c:numCache>
                <c:formatCode>#,##0</c:formatCode>
                <c:ptCount val="5"/>
                <c:pt idx="0">
                  <c:v>7150</c:v>
                </c:pt>
                <c:pt idx="1">
                  <c:v>4075</c:v>
                </c:pt>
                <c:pt idx="2">
                  <c:v>3091</c:v>
                </c:pt>
                <c:pt idx="3">
                  <c:v>2767</c:v>
                </c:pt>
                <c:pt idx="4">
                  <c:v>8139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2-4D58-9FFE-0B5359F678DF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('Weekly Report '!$B$47,'Weekly Report '!$D$47,'Weekly Report '!$F$47,'Weekly Report '!$H$47,'Weekly Report '!$J$47)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'!$B$49,'Weekly Report '!$D$49,'Weekly Report '!$F$49,'Weekly Report '!$H$49,'Weekly Report '!$J$49)</c:f>
              <c:numCache>
                <c:formatCode>#,##0</c:formatCode>
                <c:ptCount val="5"/>
                <c:pt idx="0">
                  <c:v>7150</c:v>
                </c:pt>
                <c:pt idx="1">
                  <c:v>4075</c:v>
                </c:pt>
                <c:pt idx="2">
                  <c:v>3091</c:v>
                </c:pt>
                <c:pt idx="3">
                  <c:v>2696</c:v>
                </c:pt>
                <c:pt idx="4">
                  <c:v>5619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E2-4D58-9FFE-0B5359F678DF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('Weekly Report '!$B$47,'Weekly Report '!$D$47,'Weekly Report '!$F$47,'Weekly Report '!$H$47,'Weekly Report '!$J$47)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'!$B$50,'Weekly Report '!$D$50,'Weekly Report '!$F$50,'Weekly Report '!$H$50,'Weekly Report '!$J$50)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71</c:v>
                </c:pt>
                <c:pt idx="4">
                  <c:v>2520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E2-4D58-9FFE-0B5359F67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3689199"/>
        <c:axId val="575252655"/>
      </c:barChart>
      <c:catAx>
        <c:axId val="723689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252655"/>
        <c:crosses val="autoZero"/>
        <c:auto val="1"/>
        <c:lblAlgn val="ctr"/>
        <c:lblOffset val="100"/>
        <c:noMultiLvlLbl val="0"/>
      </c:catAx>
      <c:valAx>
        <c:axId val="575252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689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30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'!$B$479,'Weekly Report '!$D$479,'Weekly Report '!$F$479,'Weekly Report '!$H$479,'Weekly Report '!$J$479)</c:f>
              <c:numCache>
                <c:formatCode>General</c:formatCode>
                <c:ptCount val="5"/>
              </c:numCache>
            </c:numRef>
          </c:cat>
          <c:val>
            <c:numRef>
              <c:f>('Weekly Report '!$B$480,'Weekly Report '!$D$480,'Weekly Report '!$F$480,'Weekly Report '!$H$480,'Weekly Report '!$J$480)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D5F-4049-9099-FFD22449700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'!$B$479,'Weekly Report '!$D$479,'Weekly Report '!$F$479,'Weekly Report '!$H$479,'Weekly Report '!$J$479)</c:f>
              <c:numCache>
                <c:formatCode>General</c:formatCode>
                <c:ptCount val="5"/>
              </c:numCache>
            </c:numRef>
          </c:cat>
          <c:val>
            <c:numRef>
              <c:f>('Weekly Report '!$B$481,'Weekly Report '!$D$481,'Weekly Report '!$F$481,'Weekly Report '!$H$481,'Weekly Report '!$J$481)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DD5F-4049-9099-FFD22449700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'!$B$479,'Weekly Report '!$D$479,'Weekly Report '!$F$479,'Weekly Report '!$H$479,'Weekly Report '!$J$479)</c:f>
              <c:numCache>
                <c:formatCode>General</c:formatCode>
                <c:ptCount val="5"/>
              </c:numCache>
            </c:numRef>
          </c:cat>
          <c:val>
            <c:numRef>
              <c:f>('Weekly Report '!$B$482,'Weekly Report '!$D$482,'Weekly Report '!$F$482,'Weekly Report '!$H$482,'Weekly Report '!$J$482)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DD5F-4049-9099-FFD224497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5065184"/>
        <c:axId val="1155052224"/>
      </c:barChart>
      <c:catAx>
        <c:axId val="115506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052224"/>
        <c:crosses val="autoZero"/>
        <c:auto val="1"/>
        <c:lblAlgn val="ctr"/>
        <c:lblOffset val="100"/>
        <c:noMultiLvlLbl val="0"/>
      </c:catAx>
      <c:valAx>
        <c:axId val="115505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065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'!$B$495,'Weekly Report '!$D$495,'Weekly Report '!$F$495,'Weekly Report '!$H$495,'Weekly Report '!$J$495)</c:f>
              <c:numCache>
                <c:formatCode>General</c:formatCode>
                <c:ptCount val="5"/>
              </c:numCache>
            </c:numRef>
          </c:cat>
          <c:val>
            <c:numRef>
              <c:f>('Weekly Report '!$B$496,'Weekly Report '!$D$496,'Weekly Report '!$F$496,'Weekly Report '!$H$496,'Weekly Report '!$J$496)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DDA-4B41-BEC3-1E92727E6315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'!$B$495,'Weekly Report '!$D$495,'Weekly Report '!$F$495,'Weekly Report '!$H$495,'Weekly Report '!$J$495)</c:f>
              <c:numCache>
                <c:formatCode>General</c:formatCode>
                <c:ptCount val="5"/>
              </c:numCache>
            </c:numRef>
          </c:cat>
          <c:val>
            <c:numRef>
              <c:f>('Weekly Report '!$B$497,'Weekly Report '!$D$497,'Weekly Report '!$F$497,'Weekly Report '!$H$497,'Weekly Report '!$J$497)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1DDA-4B41-BEC3-1E92727E6315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'!$B$495,'Weekly Report '!$D$495,'Weekly Report '!$F$495,'Weekly Report '!$H$495,'Weekly Report '!$J$495)</c:f>
              <c:numCache>
                <c:formatCode>General</c:formatCode>
                <c:ptCount val="5"/>
              </c:numCache>
            </c:numRef>
          </c:cat>
          <c:val>
            <c:numRef>
              <c:f>('Weekly Report '!$B$498,'Weekly Report '!$D$498,'Weekly Report '!$F$498,'Weekly Report '!$H$498,'Weekly Report '!$J$498)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1DDA-4B41-BEC3-1E92727E6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4982624"/>
        <c:axId val="1154987424"/>
      </c:barChart>
      <c:catAx>
        <c:axId val="115498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7424"/>
        <c:crosses val="autoZero"/>
        <c:auto val="1"/>
        <c:lblAlgn val="ctr"/>
        <c:lblOffset val="100"/>
        <c:noMultiLvlLbl val="0"/>
      </c:catAx>
      <c:valAx>
        <c:axId val="115498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32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'!$B$511,'Weekly Report '!$D$511,'Weekly Report '!$F$511,'Weekly Report '!$H$511,'Weekly Report '!$J$511)</c:f>
              <c:numCache>
                <c:formatCode>General</c:formatCode>
                <c:ptCount val="5"/>
              </c:numCache>
            </c:numRef>
          </c:cat>
          <c:val>
            <c:numRef>
              <c:f>('Weekly Report '!$B$512,'Weekly Report '!$D$512,'Weekly Report '!$F$512,'Weekly Report '!$H$512,'Weekly Report '!$J$512)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189-468F-BBEF-AB6611AD6184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'!$B$511,'Weekly Report '!$D$511,'Weekly Report '!$F$511,'Weekly Report '!$H$511,'Weekly Report '!$J$511)</c:f>
              <c:numCache>
                <c:formatCode>General</c:formatCode>
                <c:ptCount val="5"/>
              </c:numCache>
            </c:numRef>
          </c:cat>
          <c:val>
            <c:numRef>
              <c:f>('Weekly Report '!$B$513,'Weekly Report '!$D$513,'Weekly Report '!$F$513,'Weekly Report '!$H$513,'Weekly Report '!$J$513)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0189-468F-BBEF-AB6611AD6184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'!$B$511,'Weekly Report '!$D$511,'Weekly Report '!$F$511,'Weekly Report '!$H$511,'Weekly Report '!$J$511)</c:f>
              <c:numCache>
                <c:formatCode>General</c:formatCode>
                <c:ptCount val="5"/>
              </c:numCache>
            </c:numRef>
          </c:cat>
          <c:val>
            <c:numRef>
              <c:f>('Weekly Report '!$B$514,'Weekly Report '!$D$514,'Weekly Report '!$F$514,'Weekly Report '!$H$514,'Weekly Report '!$J$514)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0189-468F-BBEF-AB6611AD6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377999"/>
        <c:axId val="144406799"/>
      </c:barChart>
      <c:catAx>
        <c:axId val="144377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406799"/>
        <c:crosses val="autoZero"/>
        <c:auto val="1"/>
        <c:lblAlgn val="ctr"/>
        <c:lblOffset val="100"/>
        <c:noMultiLvlLbl val="0"/>
      </c:catAx>
      <c:valAx>
        <c:axId val="144406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377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33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'!$B$527,'Weekly Report '!$D$527,'Weekly Report '!$F$527,'Weekly Report '!$H$527,'Weekly Report '!$J$527)</c:f>
              <c:numCache>
                <c:formatCode>General</c:formatCode>
                <c:ptCount val="5"/>
              </c:numCache>
            </c:numRef>
          </c:cat>
          <c:val>
            <c:numRef>
              <c:f>('Weekly Report '!$B$528,'Weekly Report '!$D$528,'Weekly Report '!$F$528,'Weekly Report '!$H$528,'Weekly Report '!$J$528)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46A-4123-81EF-989CFE3577CB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'!$B$527,'Weekly Report '!$D$527,'Weekly Report '!$F$527,'Weekly Report '!$H$527,'Weekly Report '!$J$527)</c:f>
              <c:numCache>
                <c:formatCode>General</c:formatCode>
                <c:ptCount val="5"/>
              </c:numCache>
            </c:numRef>
          </c:cat>
          <c:val>
            <c:numRef>
              <c:f>('Weekly Report '!$B$529,'Weekly Report '!$D$529,'Weekly Report '!$F$529,'Weekly Report '!$H$529,'Weekly Report '!$J$529)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F46A-4123-81EF-989CFE3577CB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'!$B$527,'Weekly Report '!$D$527,'Weekly Report '!$F$527,'Weekly Report '!$H$527,'Weekly Report '!$J$527)</c:f>
              <c:numCache>
                <c:formatCode>General</c:formatCode>
                <c:ptCount val="5"/>
              </c:numCache>
            </c:numRef>
          </c:cat>
          <c:val>
            <c:numRef>
              <c:f>('Weekly Report '!$B$530,'Weekly Report '!$D$530,'Weekly Report '!$F$530,'Weekly Report '!$H$530,'Weekly Report '!$J$530)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F46A-4123-81EF-989CFE357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354479"/>
        <c:axId val="144370799"/>
      </c:barChart>
      <c:catAx>
        <c:axId val="144354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370799"/>
        <c:crosses val="autoZero"/>
        <c:auto val="1"/>
        <c:lblAlgn val="ctr"/>
        <c:lblOffset val="100"/>
        <c:noMultiLvlLbl val="0"/>
      </c:catAx>
      <c:valAx>
        <c:axId val="144370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354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34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'!$B$543,'Weekly Report '!$D$543,'Weekly Report '!$F$543,'Weekly Report '!$H$543,'Weekly Report '!$J$543)</c:f>
              <c:numCache>
                <c:formatCode>General</c:formatCode>
                <c:ptCount val="5"/>
              </c:numCache>
            </c:numRef>
          </c:cat>
          <c:val>
            <c:numRef>
              <c:f>('Weekly Report '!$B$544,'Weekly Report '!$D$544,'Weekly Report '!$F$544,'Weekly Report '!$H$544,'Weekly Report '!$J$544)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347-41B5-9643-360D4EAACBE4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'!$B$543,'Weekly Report '!$D$543,'Weekly Report '!$F$543,'Weekly Report '!$H$543,'Weekly Report '!$J$543)</c:f>
              <c:numCache>
                <c:formatCode>General</c:formatCode>
                <c:ptCount val="5"/>
              </c:numCache>
            </c:numRef>
          </c:cat>
          <c:val>
            <c:numRef>
              <c:f>('Weekly Report '!$B$545,'Weekly Report '!$D$545,'Weekly Report '!$F$545,'Weekly Report '!$H$545,'Weekly Report '!$J$545)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E347-41B5-9643-360D4EAACBE4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'!$B$543,'Weekly Report '!$D$543,'Weekly Report '!$F$543,'Weekly Report '!$H$543,'Weekly Report '!$J$543)</c:f>
              <c:numCache>
                <c:formatCode>General</c:formatCode>
                <c:ptCount val="5"/>
              </c:numCache>
            </c:numRef>
          </c:cat>
          <c:val>
            <c:numRef>
              <c:f>('Weekly Report '!$B$546,'Weekly Report '!$D$546,'Weekly Report '!$F$546,'Weekly Report '!$H$546,'Weekly Report '!$J$546)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E347-41B5-9643-360D4EAAC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1585647"/>
        <c:axId val="1561585167"/>
      </c:barChart>
      <c:catAx>
        <c:axId val="1561585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1585167"/>
        <c:crosses val="autoZero"/>
        <c:auto val="1"/>
        <c:lblAlgn val="ctr"/>
        <c:lblOffset val="100"/>
        <c:noMultiLvlLbl val="0"/>
      </c:catAx>
      <c:valAx>
        <c:axId val="1561585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1585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35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'!$B$559,'Weekly Report '!$D$559,'Weekly Report '!$F$559,'Weekly Report '!$H$559,'Weekly Report '!$J$559)</c:f>
              <c:numCache>
                <c:formatCode>General</c:formatCode>
                <c:ptCount val="5"/>
              </c:numCache>
            </c:numRef>
          </c:cat>
          <c:val>
            <c:numRef>
              <c:f>('Weekly Report '!$B$560,'Weekly Report '!$D$560,'Weekly Report '!$F$560,'Weekly Report '!$H$560,'Weekly Report '!$J$560)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068-4F39-92DE-7199F3937701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'!$B$559,'Weekly Report '!$D$559,'Weekly Report '!$F$559,'Weekly Report '!$H$559,'Weekly Report '!$J$559)</c:f>
              <c:numCache>
                <c:formatCode>General</c:formatCode>
                <c:ptCount val="5"/>
              </c:numCache>
            </c:numRef>
          </c:cat>
          <c:val>
            <c:numRef>
              <c:f>('Weekly Report '!$B$561,'Weekly Report '!$D$561,'Weekly Report '!$F$561,'Weekly Report '!$H$561,'Weekly Report '!$J$561)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6068-4F39-92DE-7199F3937701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'!$B$559,'Weekly Report '!$D$559,'Weekly Report '!$F$559,'Weekly Report '!$H$559,'Weekly Report '!$J$559)</c:f>
              <c:numCache>
                <c:formatCode>General</c:formatCode>
                <c:ptCount val="5"/>
              </c:numCache>
            </c:numRef>
          </c:cat>
          <c:val>
            <c:numRef>
              <c:f>('Weekly Report '!$B$562,'Weekly Report '!$D$562,'Weekly Report '!$F$562,'Weekly Report '!$H$562,'Weekly Report '!$J$562)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6068-4F39-92DE-7199F3937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3579439"/>
        <c:axId val="1293574639"/>
      </c:barChart>
      <c:catAx>
        <c:axId val="129357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3574639"/>
        <c:crosses val="autoZero"/>
        <c:auto val="1"/>
        <c:lblAlgn val="ctr"/>
        <c:lblOffset val="100"/>
        <c:noMultiLvlLbl val="0"/>
      </c:catAx>
      <c:valAx>
        <c:axId val="129357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357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36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'!$B$575,'Weekly Report '!$D$575,'Weekly Report '!$F$575,'Weekly Report '!$H$575,'Weekly Report '!$J$575)</c:f>
              <c:numCache>
                <c:formatCode>General</c:formatCode>
                <c:ptCount val="5"/>
              </c:numCache>
            </c:numRef>
          </c:cat>
          <c:val>
            <c:numRef>
              <c:f>('Weekly Report '!$B$576,'Weekly Report '!$D$576,'Weekly Report '!$F$576,'Weekly Report '!$H$576,'Weekly Report '!$J$576)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358-4D56-9871-69A3AE88DDF0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'!$B$575,'Weekly Report '!$D$575,'Weekly Report '!$F$575,'Weekly Report '!$H$575,'Weekly Report '!$J$575)</c:f>
              <c:numCache>
                <c:formatCode>General</c:formatCode>
                <c:ptCount val="5"/>
              </c:numCache>
            </c:numRef>
          </c:cat>
          <c:val>
            <c:numRef>
              <c:f>('Weekly Report '!$B$577,'Weekly Report '!$D$577,'Weekly Report '!$F$577,'Weekly Report '!$H$577,'Weekly Report '!$J$577)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5358-4D56-9871-69A3AE88DDF0}"/>
            </c:ext>
          </c:extLst>
        </c:ser>
        <c:ser>
          <c:idx val="2"/>
          <c:order val="2"/>
          <c:tx>
            <c:v>Consignments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'!$B$575,'Weekly Report '!$D$575,'Weekly Report '!$F$575,'Weekly Report '!$H$575,'Weekly Report '!$J$575)</c:f>
              <c:numCache>
                <c:formatCode>General</c:formatCode>
                <c:ptCount val="5"/>
              </c:numCache>
            </c:numRef>
          </c:cat>
          <c:val>
            <c:numRef>
              <c:f>('Weekly Report '!$B$578,'Weekly Report '!$D$578,'Weekly Report '!$F$578,'Weekly Report '!$H$578,'Weekly Report '!$J$578)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358-4D56-9871-69A3AE88D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2344079"/>
        <c:axId val="262330639"/>
      </c:barChart>
      <c:catAx>
        <c:axId val="26234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2330639"/>
        <c:crosses val="autoZero"/>
        <c:auto val="1"/>
        <c:lblAlgn val="ctr"/>
        <c:lblOffset val="100"/>
        <c:noMultiLvlLbl val="0"/>
      </c:catAx>
      <c:valAx>
        <c:axId val="262330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234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37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'!$B$591,'Weekly Report '!$D$591,'Weekly Report '!$F$591,'Weekly Report '!$H$591,'Weekly Report '!$J$591)</c:f>
              <c:numCache>
                <c:formatCode>General</c:formatCode>
                <c:ptCount val="5"/>
              </c:numCache>
            </c:numRef>
          </c:cat>
          <c:val>
            <c:numRef>
              <c:f>('Weekly Report '!$B$592,'Weekly Report '!$D$592,'Weekly Report '!$F$592,'Weekly Report '!$H$592,'Weekly Report '!$J$592)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096-47F9-AAFF-6462A138B464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'!$B$591,'Weekly Report '!$D$591,'Weekly Report '!$F$591,'Weekly Report '!$H$591,'Weekly Report '!$J$591)</c:f>
              <c:numCache>
                <c:formatCode>General</c:formatCode>
                <c:ptCount val="5"/>
              </c:numCache>
            </c:numRef>
          </c:cat>
          <c:val>
            <c:numRef>
              <c:f>('Weekly Report '!$B$593,'Weekly Report '!$D$593,'Weekly Report '!$F$593,'Weekly Report '!$H$593,'Weekly Report '!$J$593)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F096-47F9-AAFF-6462A138B464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'!$B$591,'Weekly Report '!$D$591,'Weekly Report '!$F$591,'Weekly Report '!$H$591,'Weekly Report '!$J$591)</c:f>
              <c:numCache>
                <c:formatCode>General</c:formatCode>
                <c:ptCount val="5"/>
              </c:numCache>
            </c:numRef>
          </c:cat>
          <c:val>
            <c:numRef>
              <c:f>('Weekly Report '!$B$594,'Weekly Report '!$D$594,'Weekly Report '!$F$594,'Weekly Report '!$H$594,'Weekly Report '!$J$594)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F096-47F9-AAFF-6462A138B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683328"/>
        <c:axId val="260697728"/>
      </c:barChart>
      <c:catAx>
        <c:axId val="26068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697728"/>
        <c:crosses val="autoZero"/>
        <c:auto val="1"/>
        <c:lblAlgn val="ctr"/>
        <c:lblOffset val="100"/>
        <c:noMultiLvlLbl val="0"/>
      </c:catAx>
      <c:valAx>
        <c:axId val="26069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68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38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'!$B$607,'Weekly Report '!$D$607,'Weekly Report '!$F$607,'Weekly Report '!$H$607,'Weekly Report '!$J$607)</c:f>
              <c:numCache>
                <c:formatCode>General</c:formatCode>
                <c:ptCount val="5"/>
              </c:numCache>
            </c:numRef>
          </c:cat>
          <c:val>
            <c:numRef>
              <c:f>('Weekly Report '!$B$608,'Weekly Report '!$D$608,'Weekly Report '!$F$608,'Weekly Report '!$H$608,'Weekly Report '!$J$608)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D41-48A8-9E32-F461B9BA4458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'!$B$607,'Weekly Report '!$D$607,'Weekly Report '!$F$607,'Weekly Report '!$H$607,'Weekly Report '!$J$607)</c:f>
              <c:numCache>
                <c:formatCode>General</c:formatCode>
                <c:ptCount val="5"/>
              </c:numCache>
            </c:numRef>
          </c:cat>
          <c:val>
            <c:numRef>
              <c:f>('Weekly Report '!$B$609,'Weekly Report '!$D$609,'Weekly Report '!$F$609,'Weekly Report '!$H$609,'Weekly Report '!$J$609)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6D41-48A8-9E32-F461B9BA4458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'!$B$607,'Weekly Report '!$D$607,'Weekly Report '!$F$607,'Weekly Report '!$H$607,'Weekly Report '!$J$607)</c:f>
              <c:numCache>
                <c:formatCode>General</c:formatCode>
                <c:ptCount val="5"/>
              </c:numCache>
            </c:numRef>
          </c:cat>
          <c:val>
            <c:numRef>
              <c:f>('Weekly Report '!$B$610,'Weekly Report '!$D$610,'Weekly Report '!$F$610,'Weekly Report '!$H$610,'Weekly Report '!$J$610)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6D41-48A8-9E32-F461B9BA4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78351"/>
        <c:axId val="51982191"/>
      </c:barChart>
      <c:catAx>
        <c:axId val="5197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82191"/>
        <c:crosses val="autoZero"/>
        <c:auto val="1"/>
        <c:lblAlgn val="ctr"/>
        <c:lblOffset val="100"/>
        <c:noMultiLvlLbl val="0"/>
      </c:catAx>
      <c:valAx>
        <c:axId val="51982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7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'!$B$623,'Weekly Report '!$D$623,'Weekly Report '!$F$623,'Weekly Report '!$H$623,'Weekly Report '!$J$623)</c:f>
              <c:numCache>
                <c:formatCode>General</c:formatCode>
                <c:ptCount val="5"/>
              </c:numCache>
            </c:numRef>
          </c:cat>
          <c:val>
            <c:numRef>
              <c:f>('Weekly Report '!$B$624,'Weekly Report '!$D$624,'Weekly Report '!$F$624,'Weekly Report '!$H$624,'Weekly Report '!$J$624)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5FB-49A3-9698-BE853A6AA3E2}"/>
            </c:ext>
          </c:extLst>
        </c:ser>
        <c:ser>
          <c:idx val="1"/>
          <c:order val="1"/>
          <c:tx>
            <c:v>Direct 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'!$B$623,'Weekly Report '!$D$623,'Weekly Report '!$F$623,'Weekly Report '!$H$623,'Weekly Report '!$J$623)</c:f>
              <c:numCache>
                <c:formatCode>General</c:formatCode>
                <c:ptCount val="5"/>
              </c:numCache>
            </c:numRef>
          </c:cat>
          <c:val>
            <c:numRef>
              <c:f>('Weekly Report '!$B$625,'Weekly Report '!$D$625,'Weekly Report '!$F$625,'Weekly Report '!$H$625,'Weekly Report '!$J$625)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5FB-49A3-9698-BE853A6AA3E2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'!$B$623,'Weekly Report '!$D$623,'Weekly Report '!$F$623,'Weekly Report '!$H$623,'Weekly Report '!$J$623)</c:f>
              <c:numCache>
                <c:formatCode>General</c:formatCode>
                <c:ptCount val="5"/>
              </c:numCache>
            </c:numRef>
          </c:cat>
          <c:val>
            <c:numRef>
              <c:f>('Weekly Report '!$B$626,'Weekly Report '!$D$626,'Weekly Report '!$F$626,'Weekly Report '!$H$626,'Weekly Report '!$J$626)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C5FB-49A3-9698-BE853A6AA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6947711"/>
        <c:axId val="1766922751"/>
      </c:barChart>
      <c:catAx>
        <c:axId val="176694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6922751"/>
        <c:crosses val="autoZero"/>
        <c:auto val="1"/>
        <c:lblAlgn val="ctr"/>
        <c:lblOffset val="100"/>
        <c:noMultiLvlLbl val="0"/>
      </c:catAx>
      <c:valAx>
        <c:axId val="1766922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6947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Auction Landings Week 4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('Weekly Report '!$B$63,'Weekly Report '!$D$63,'Weekly Report '!$F$63,'Weekly Report '!$H$63,'Weekly Report '!$J$63)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'!$B$64,'Weekly Report '!$D$64,'Weekly Report '!$F$64,'Weekly Report '!$H$64,'Weekly Report '!$J$64)</c:f>
              <c:numCache>
                <c:formatCode>#,##0</c:formatCode>
                <c:ptCount val="5"/>
                <c:pt idx="0">
                  <c:v>2227</c:v>
                </c:pt>
                <c:pt idx="1">
                  <c:v>2908</c:v>
                </c:pt>
                <c:pt idx="2">
                  <c:v>2528</c:v>
                </c:pt>
                <c:pt idx="3">
                  <c:v>6279</c:v>
                </c:pt>
                <c:pt idx="4">
                  <c:v>4448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2-43A8-A182-EED39CF0588E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('Weekly Report '!$B$63,'Weekly Report '!$D$63,'Weekly Report '!$F$63,'Weekly Report '!$H$63,'Weekly Report '!$J$63)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'!$B$65,'Weekly Report '!$D$65,'Weekly Report '!$F$65,'Weekly Report '!$H$65,'Weekly Report '!$J$65)</c:f>
              <c:numCache>
                <c:formatCode>#,##0</c:formatCode>
                <c:ptCount val="5"/>
                <c:pt idx="0">
                  <c:v>2227</c:v>
                </c:pt>
                <c:pt idx="1">
                  <c:v>2908</c:v>
                </c:pt>
                <c:pt idx="2">
                  <c:v>2528</c:v>
                </c:pt>
                <c:pt idx="3">
                  <c:v>5701</c:v>
                </c:pt>
                <c:pt idx="4">
                  <c:v>4314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F2-43A8-A182-EED39CF0588E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('Weekly Report '!$B$63,'Weekly Report '!$D$63,'Weekly Report '!$F$63,'Weekly Report '!$H$63,'Weekly Report '!$J$63)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'!$B$66,'Weekly Report '!$D$66,'Weekly Report '!$F$66,'Weekly Report '!$H$66,'Weekly Report '!$J$66)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578</c:v>
                </c:pt>
                <c:pt idx="4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F2-43A8-A182-EED39CF05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8431391"/>
        <c:axId val="1491552351"/>
      </c:barChart>
      <c:catAx>
        <c:axId val="1578431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1552351"/>
        <c:crosses val="autoZero"/>
        <c:auto val="1"/>
        <c:lblAlgn val="ctr"/>
        <c:lblOffset val="100"/>
        <c:noMultiLvlLbl val="0"/>
      </c:catAx>
      <c:valAx>
        <c:axId val="1491552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8431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</a:t>
            </a:r>
            <a:r>
              <a:rPr lang="en-GB" baseline="0"/>
              <a:t> Week 40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'!$B$639,'Weekly Report '!$D$639,'Weekly Report '!$F$639,'Weekly Report '!$H$639,'Weekly Report '!$J$639)</c:f>
              <c:numCache>
                <c:formatCode>General</c:formatCode>
                <c:ptCount val="5"/>
              </c:numCache>
            </c:numRef>
          </c:cat>
          <c:val>
            <c:numRef>
              <c:f>('Weekly Report '!$B$640,'Weekly Report '!$D$640,'Weekly Report '!$F$640,'Weekly Report '!$H$640,'Weekly Report '!$J$640)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FDB-4C88-9395-356DCDDB1D76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'!$B$639,'Weekly Report '!$D$639,'Weekly Report '!$F$639,'Weekly Report '!$H$639,'Weekly Report '!$J$639)</c:f>
              <c:numCache>
                <c:formatCode>General</c:formatCode>
                <c:ptCount val="5"/>
              </c:numCache>
            </c:numRef>
          </c:cat>
          <c:val>
            <c:numRef>
              <c:f>('Weekly Report '!$B$641,'Weekly Report '!$D$641,'Weekly Report '!$F$641,'Weekly Report '!$H$641,'Weekly Report '!$J$641)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EFDB-4C88-9395-356DCDDB1D76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'!$B$639,'Weekly Report '!$D$639,'Weekly Report '!$F$639,'Weekly Report '!$H$639,'Weekly Report '!$J$639)</c:f>
              <c:numCache>
                <c:formatCode>General</c:formatCode>
                <c:ptCount val="5"/>
              </c:numCache>
            </c:numRef>
          </c:cat>
          <c:val>
            <c:numRef>
              <c:f>('Weekly Report '!$B$642,'Weekly Report '!$D$642,'Weekly Report '!$F$642,'Weekly Report '!$H$642,'Weekly Report '!$J$642)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EFDB-4C88-9395-356DCDDB1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6980351"/>
        <c:axId val="1766979871"/>
      </c:barChart>
      <c:catAx>
        <c:axId val="1766980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6979871"/>
        <c:crosses val="autoZero"/>
        <c:auto val="1"/>
        <c:lblAlgn val="ctr"/>
        <c:lblOffset val="100"/>
        <c:noMultiLvlLbl val="0"/>
      </c:catAx>
      <c:valAx>
        <c:axId val="1766979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6980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'!$B$655,'Weekly Report '!$D$655,'Weekly Report '!$F$655,'Weekly Report '!$H$655,'Weekly Report '!$J$655)</c:f>
              <c:numCache>
                <c:formatCode>General</c:formatCode>
                <c:ptCount val="5"/>
              </c:numCache>
            </c:numRef>
          </c:cat>
          <c:val>
            <c:numRef>
              <c:f>('Weekly Report '!$B$656,'Weekly Report '!$D$656,'Weekly Report '!$F$656,'Weekly Report '!$H$656,'Weekly Report '!$J$656)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615-4D1C-8888-D25E3966F8E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'!$B$655,'Weekly Report '!$D$655,'Weekly Report '!$F$655,'Weekly Report '!$H$655,'Weekly Report '!$J$655)</c:f>
              <c:numCache>
                <c:formatCode>General</c:formatCode>
                <c:ptCount val="5"/>
              </c:numCache>
            </c:numRef>
          </c:cat>
          <c:val>
            <c:numRef>
              <c:f>('Weekly Report '!$B$657,'Weekly Report '!$D$657,'Weekly Report '!$F$657,'Weekly Report '!$H$657,'Weekly Report '!$J$657)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9615-4D1C-8888-D25E3966F8E4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'!$B$655,'Weekly Report '!$D$655,'Weekly Report '!$F$655,'Weekly Report '!$H$655,'Weekly Report '!$J$655)</c:f>
              <c:numCache>
                <c:formatCode>General</c:formatCode>
                <c:ptCount val="5"/>
              </c:numCache>
            </c:numRef>
          </c:cat>
          <c:val>
            <c:numRef>
              <c:f>('Weekly Report '!$B$658,'Weekly Report '!$D$658,'Weekly Report '!$F$658,'Weekly Report '!$H$658,'Weekly Report '!$J$658)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9615-4D1C-8888-D25E3966F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3617056"/>
        <c:axId val="883625696"/>
      </c:barChart>
      <c:catAx>
        <c:axId val="88361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625696"/>
        <c:crosses val="autoZero"/>
        <c:auto val="1"/>
        <c:lblAlgn val="ctr"/>
        <c:lblOffset val="100"/>
        <c:noMultiLvlLbl val="0"/>
      </c:catAx>
      <c:valAx>
        <c:axId val="88362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61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'!$B$671,'Weekly Report '!$D$671,'Weekly Report '!$F$671,'Weekly Report '!$H$671,'Weekly Report '!$J$671)</c:f>
              <c:numCache>
                <c:formatCode>General</c:formatCode>
                <c:ptCount val="5"/>
              </c:numCache>
            </c:numRef>
          </c:cat>
          <c:val>
            <c:numRef>
              <c:f>('Weekly Report '!$B$672,'Weekly Report '!$D$672,'Weekly Report '!$F$672,'Weekly Report '!$H$672,'Weekly Report '!$J$672)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54C-4B1D-967F-583025453C5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'!$B$671,'Weekly Report '!$D$671,'Weekly Report '!$F$671,'Weekly Report '!$H$671,'Weekly Report '!$J$671)</c:f>
              <c:numCache>
                <c:formatCode>General</c:formatCode>
                <c:ptCount val="5"/>
              </c:numCache>
            </c:numRef>
          </c:cat>
          <c:val>
            <c:numRef>
              <c:f>('Weekly Report '!$B$673,'Weekly Report '!$D$673,'Weekly Report '!$F$673,'Weekly Report '!$H$673,'Weekly Report '!$J$673)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54C-4B1D-967F-583025453C5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'!$B$671,'Weekly Report '!$D$671,'Weekly Report '!$F$671,'Weekly Report '!$H$671,'Weekly Report '!$J$671)</c:f>
              <c:numCache>
                <c:formatCode>General</c:formatCode>
                <c:ptCount val="5"/>
              </c:numCache>
            </c:numRef>
          </c:cat>
          <c:val>
            <c:numRef>
              <c:f>('Weekly Report '!$B$674,'Weekly Report '!$D$674,'Weekly Report '!$F$674,'Weekly Report '!$H$674,'Weekly Report '!$J$674)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C54C-4B1D-967F-583025453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3812896"/>
        <c:axId val="883792256"/>
      </c:barChart>
      <c:catAx>
        <c:axId val="88381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792256"/>
        <c:crosses val="autoZero"/>
        <c:auto val="1"/>
        <c:lblAlgn val="ctr"/>
        <c:lblOffset val="100"/>
        <c:noMultiLvlLbl val="0"/>
      </c:catAx>
      <c:valAx>
        <c:axId val="88379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81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'!$B$687,'Weekly Report '!$D$687,'Weekly Report '!$F$687,'Weekly Report '!$H$687,'Weekly Report '!$J$687)</c:f>
              <c:numCache>
                <c:formatCode>General</c:formatCode>
                <c:ptCount val="5"/>
              </c:numCache>
            </c:numRef>
          </c:cat>
          <c:val>
            <c:numRef>
              <c:f>('Weekly Report '!$B$688,'Weekly Report '!$D$688,'Weekly Report '!$F$688,'Weekly Report '!$H$688,'Weekly Report '!$J$688)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7AC-4028-8588-17B74D93C709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'!$B$687,'Weekly Report '!$D$687,'Weekly Report '!$F$687,'Weekly Report '!$H$687,'Weekly Report '!$J$687)</c:f>
              <c:numCache>
                <c:formatCode>General</c:formatCode>
                <c:ptCount val="5"/>
              </c:numCache>
            </c:numRef>
          </c:cat>
          <c:val>
            <c:numRef>
              <c:f>('Weekly Report '!$B$689,'Weekly Report '!$D$689,'Weekly Report '!$F$689,'Weekly Report '!$H$689,'Weekly Report '!$J$689)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37AC-4028-8588-17B74D93C709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'!$B$687,'Weekly Report '!$D$687,'Weekly Report '!$F$687,'Weekly Report '!$H$687,'Weekly Report '!$J$687)</c:f>
              <c:numCache>
                <c:formatCode>General</c:formatCode>
                <c:ptCount val="5"/>
              </c:numCache>
            </c:numRef>
          </c:cat>
          <c:val>
            <c:numRef>
              <c:f>('Weekly Report '!$B$690,'Weekly Report '!$D$690,'Weekly Report '!$F$690,'Weekly Report '!$H$690,'Weekly Report '!$J$690)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37AC-4028-8588-17B74D93C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3612736"/>
        <c:axId val="883628576"/>
      </c:barChart>
      <c:catAx>
        <c:axId val="88361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628576"/>
        <c:crosses val="autoZero"/>
        <c:auto val="1"/>
        <c:lblAlgn val="ctr"/>
        <c:lblOffset val="100"/>
        <c:noMultiLvlLbl val="0"/>
      </c:catAx>
      <c:valAx>
        <c:axId val="88362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61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44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'!$B$703,'Weekly Report '!$D$703,'Weekly Report '!$F$703,'Weekly Report '!$H$703,'Weekly Report '!$J$703)</c:f>
              <c:numCache>
                <c:formatCode>General</c:formatCode>
                <c:ptCount val="5"/>
              </c:numCache>
            </c:numRef>
          </c:cat>
          <c:val>
            <c:numRef>
              <c:f>('Weekly Report '!$B$704,'Weekly Report '!$D$704,'Weekly Report '!$F$704,'Weekly Report '!$H$704,'Weekly Report '!$J$704)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2D0-46C1-94A6-77D89AAB9774}"/>
            </c:ext>
          </c:extLst>
        </c:ser>
        <c:ser>
          <c:idx val="1"/>
          <c:order val="1"/>
          <c:tx>
            <c:v>Direct 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'!$B$703,'Weekly Report '!$D$703,'Weekly Report '!$F$703,'Weekly Report '!$H$703,'Weekly Report '!$J$703)</c:f>
              <c:numCache>
                <c:formatCode>General</c:formatCode>
                <c:ptCount val="5"/>
              </c:numCache>
            </c:numRef>
          </c:cat>
          <c:val>
            <c:numRef>
              <c:f>('Weekly Report '!$B$705,'Weekly Report '!$D$705,'Weekly Report '!$F$705,'Weekly Report '!$H$705,'Weekly Report '!$J$705)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2D0-46C1-94A6-77D89AAB9774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'!$B$703,'Weekly Report '!$D$703,'Weekly Report '!$F$703,'Weekly Report '!$H$703,'Weekly Report '!$J$703)</c:f>
              <c:numCache>
                <c:formatCode>General</c:formatCode>
                <c:ptCount val="5"/>
              </c:numCache>
            </c:numRef>
          </c:cat>
          <c:val>
            <c:numRef>
              <c:f>('Weekly Report '!$B$706,'Weekly Report '!$D$706,'Weekly Report '!$F$706,'Weekly Report '!$H$706,'Weekly Report '!$J$706)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C2D0-46C1-94A6-77D89AAB9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0436687"/>
        <c:axId val="1590448687"/>
      </c:barChart>
      <c:catAx>
        <c:axId val="159043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0448687"/>
        <c:crosses val="autoZero"/>
        <c:auto val="1"/>
        <c:lblAlgn val="ctr"/>
        <c:lblOffset val="100"/>
        <c:noMultiLvlLbl val="0"/>
      </c:catAx>
      <c:valAx>
        <c:axId val="1590448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0436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45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'!$B$719,'Weekly Report '!$D$719,'Weekly Report '!$F$719,'Weekly Report '!$H$719,'Weekly Report '!$J$719)</c:f>
              <c:numCache>
                <c:formatCode>General</c:formatCode>
                <c:ptCount val="5"/>
              </c:numCache>
            </c:numRef>
          </c:cat>
          <c:val>
            <c:numRef>
              <c:f>('Weekly Report '!$B$720,'Weekly Report '!$D$720,'Weekly Report '!$F$720,'Weekly Report '!$H$720,'Weekly Report '!$J$720)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AC7-4652-B659-4A1F40C4CA7C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'!$B$719,'Weekly Report '!$D$719,'Weekly Report '!$F$719,'Weekly Report '!$H$719,'Weekly Report '!$J$719)</c:f>
              <c:numCache>
                <c:formatCode>General</c:formatCode>
                <c:ptCount val="5"/>
              </c:numCache>
            </c:numRef>
          </c:cat>
          <c:val>
            <c:numRef>
              <c:f>('Weekly Report '!$B$721,'Weekly Report '!$D$721,'Weekly Report '!$F$721,'Weekly Report '!$H$721,'Weekly Report '!$J$721)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EAC7-4652-B659-4A1F40C4CA7C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'!$B$719,'Weekly Report '!$D$719,'Weekly Report '!$F$719,'Weekly Report '!$H$719,'Weekly Report '!$J$719)</c:f>
              <c:numCache>
                <c:formatCode>General</c:formatCode>
                <c:ptCount val="5"/>
              </c:numCache>
            </c:numRef>
          </c:cat>
          <c:val>
            <c:numRef>
              <c:f>('Weekly Report '!$B$722,'Weekly Report '!$D$722,'Weekly Report '!$F$722,'Weekly Report '!$H$722,'Weekly Report '!$J$722)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EAC7-4652-B659-4A1F40C4C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1754911"/>
        <c:axId val="1381770271"/>
      </c:barChart>
      <c:catAx>
        <c:axId val="138175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770271"/>
        <c:crosses val="autoZero"/>
        <c:auto val="1"/>
        <c:lblAlgn val="ctr"/>
        <c:lblOffset val="100"/>
        <c:noMultiLvlLbl val="0"/>
      </c:catAx>
      <c:valAx>
        <c:axId val="1381770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75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46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('Weekly Report '!$B$735,'Weekly Report '!$D$735,'Weekly Report '!$F$735,'Weekly Report '!$H$735,'Weekly Report '!$J$735)</c:f>
              <c:numCache>
                <c:formatCode>General</c:formatCode>
                <c:ptCount val="5"/>
              </c:numCache>
            </c:numRef>
          </c:cat>
          <c:val>
            <c:numRef>
              <c:f>('Weekly Report '!$B$736,'Weekly Report '!$D$736,'Weekly Report '!$F$736,'Weekly Report '!$H$736,'Weekly Report '!$J$736)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2D8-479A-AC31-CAEEA8E9E1B5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('Weekly Report '!$B$735,'Weekly Report '!$D$735,'Weekly Report '!$F$735,'Weekly Report '!$H$735,'Weekly Report '!$J$735)</c:f>
              <c:numCache>
                <c:formatCode>General</c:formatCode>
                <c:ptCount val="5"/>
              </c:numCache>
            </c:numRef>
          </c:cat>
          <c:val>
            <c:numRef>
              <c:f>('Weekly Report '!$B$737,'Weekly Report '!$D$737,'Weekly Report '!$F$737,'Weekly Report '!$H$737,'Weekly Report '!$J$737)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32D8-479A-AC31-CAEEA8E9E1B5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('Weekly Report '!$B$735,'Weekly Report '!$D$735,'Weekly Report '!$F$735,'Weekly Report '!$H$735,'Weekly Report '!$J$735)</c:f>
              <c:numCache>
                <c:formatCode>General</c:formatCode>
                <c:ptCount val="5"/>
              </c:numCache>
            </c:numRef>
          </c:cat>
          <c:val>
            <c:numRef>
              <c:f>('Weekly Report '!$B$738,'Weekly Report '!$D$738,'Weekly Report '!$F$738,'Weekly Report '!$H$738,'Weekly Report '!$J$738)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32D8-479A-AC31-CAEEA8E9E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7257279"/>
        <c:axId val="1007240479"/>
      </c:barChart>
      <c:catAx>
        <c:axId val="1007257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7240479"/>
        <c:crosses val="autoZero"/>
        <c:auto val="1"/>
        <c:lblAlgn val="ctr"/>
        <c:lblOffset val="100"/>
        <c:noMultiLvlLbl val="0"/>
      </c:catAx>
      <c:valAx>
        <c:axId val="1007240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7257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Sales Agents Market Share Week 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'Weekly Report '!$AN$39</c:f>
              <c:strCache>
                <c:ptCount val="1"/>
                <c:pt idx="0">
                  <c:v>Don 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'Weekly Report '!$AO$35:$AQ$38</c:f>
              <c:strCache>
                <c:ptCount val="3"/>
                <c:pt idx="0">
                  <c:v>WK 1 </c:v>
                </c:pt>
                <c:pt idx="1">
                  <c:v>WK 2</c:v>
                </c:pt>
                <c:pt idx="2">
                  <c:v>WK 3 </c:v>
                </c:pt>
              </c:strCache>
            </c:strRef>
          </c:cat>
          <c:val>
            <c:numRef>
              <c:f>'Weekly Report '!$AO$39:$AQ$39</c:f>
              <c:numCache>
                <c:formatCode>General</c:formatCode>
                <c:ptCount val="3"/>
                <c:pt idx="0">
                  <c:v>4030</c:v>
                </c:pt>
                <c:pt idx="1">
                  <c:v>10062</c:v>
                </c:pt>
                <c:pt idx="2">
                  <c:v>10696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A-4361-ADAB-821AB3D14AD0}"/>
            </c:ext>
          </c:extLst>
        </c:ser>
        <c:ser>
          <c:idx val="1"/>
          <c:order val="1"/>
          <c:tx>
            <c:strRef>
              <c:f>'Weekly Report '!$AN$40</c:f>
              <c:strCache>
                <c:ptCount val="1"/>
                <c:pt idx="0">
                  <c:v>P&amp;J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'Weekly Report '!$AO$35:$AQ$38</c:f>
              <c:strCache>
                <c:ptCount val="3"/>
                <c:pt idx="0">
                  <c:v>WK 1 </c:v>
                </c:pt>
                <c:pt idx="1">
                  <c:v>WK 2</c:v>
                </c:pt>
                <c:pt idx="2">
                  <c:v>WK 3 </c:v>
                </c:pt>
              </c:strCache>
            </c:strRef>
          </c:cat>
          <c:val>
            <c:numRef>
              <c:f>'Weekly Report '!$AO$40:$AQ$40</c:f>
              <c:numCache>
                <c:formatCode>General</c:formatCode>
                <c:ptCount val="3"/>
                <c:pt idx="0">
                  <c:v>4481</c:v>
                </c:pt>
                <c:pt idx="1">
                  <c:v>10682</c:v>
                </c:pt>
                <c:pt idx="2">
                  <c:v>14526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6A-4361-ADAB-821AB3D14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1213856"/>
        <c:axId val="1391214816"/>
      </c:barChart>
      <c:catAx>
        <c:axId val="139121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1214816"/>
        <c:crosses val="autoZero"/>
        <c:auto val="1"/>
        <c:lblAlgn val="ctr"/>
        <c:lblOffset val="100"/>
        <c:noMultiLvlLbl val="0"/>
      </c:catAx>
      <c:valAx>
        <c:axId val="139121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1213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6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Monday </c:v>
              </c:pt>
              <c:pt idx="1">
                <c:v>Tuesday </c:v>
              </c:pt>
              <c:pt idx="2">
                <c:v>Wednesday </c:v>
              </c:pt>
              <c:pt idx="3">
                <c:v>Thursday </c:v>
              </c:pt>
              <c:pt idx="4">
                <c:v>Friday </c:v>
              </c:pt>
            </c:strLit>
          </c:cat>
          <c:val>
            <c:numLit>
              <c:formatCode>General</c:formatCode>
              <c:ptCount val="5"/>
              <c:pt idx="0">
                <c:v>3376</c:v>
              </c:pt>
              <c:pt idx="1">
                <c:v>5554</c:v>
              </c:pt>
              <c:pt idx="2">
                <c:v>5457</c:v>
              </c:pt>
              <c:pt idx="3">
                <c:v>5769</c:v>
              </c:pt>
              <c:pt idx="4">
                <c:v>3139</c:v>
              </c:pt>
            </c:numLit>
          </c:val>
          <c:extLst>
            <c:ext xmlns:c16="http://schemas.microsoft.com/office/drawing/2014/chart" uri="{C3380CC4-5D6E-409C-BE32-E72D297353CC}">
              <c16:uniqueId val="{00000000-DA17-4E88-8358-92669F4809B4}"/>
            </c:ext>
          </c:extLst>
        </c:ser>
        <c:ser>
          <c:idx val="1"/>
          <c:order val="1"/>
          <c:tx>
            <c:v>Direct 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Monday </c:v>
              </c:pt>
              <c:pt idx="1">
                <c:v>Tuesday </c:v>
              </c:pt>
              <c:pt idx="2">
                <c:v>Wednesday </c:v>
              </c:pt>
              <c:pt idx="3">
                <c:v>Thursday </c:v>
              </c:pt>
              <c:pt idx="4">
                <c:v>Friday </c:v>
              </c:pt>
            </c:strLit>
          </c:cat>
          <c:val>
            <c:numLit>
              <c:formatCode>General</c:formatCode>
              <c:ptCount val="5"/>
              <c:pt idx="0">
                <c:v>3376</c:v>
              </c:pt>
              <c:pt idx="1">
                <c:v>5554</c:v>
              </c:pt>
              <c:pt idx="2">
                <c:v>4422</c:v>
              </c:pt>
              <c:pt idx="3">
                <c:v>5124</c:v>
              </c:pt>
              <c:pt idx="4">
                <c:v>2858</c:v>
              </c:pt>
            </c:numLit>
          </c:val>
          <c:extLst>
            <c:ext xmlns:c16="http://schemas.microsoft.com/office/drawing/2014/chart" uri="{C3380CC4-5D6E-409C-BE32-E72D297353CC}">
              <c16:uniqueId val="{00000001-DA17-4E88-8358-92669F4809B4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Monday </c:v>
              </c:pt>
              <c:pt idx="1">
                <c:v>Tuesday </c:v>
              </c:pt>
              <c:pt idx="2">
                <c:v>Wednesday </c:v>
              </c:pt>
              <c:pt idx="3">
                <c:v>Thursday </c:v>
              </c:pt>
              <c:pt idx="4">
                <c:v>Friday 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1035</c:v>
              </c:pt>
              <c:pt idx="3">
                <c:v>645</c:v>
              </c:pt>
              <c:pt idx="4">
                <c:v>281</c:v>
              </c:pt>
            </c:numLit>
          </c:val>
          <c:extLst>
            <c:ext xmlns:c16="http://schemas.microsoft.com/office/drawing/2014/chart" uri="{C3380CC4-5D6E-409C-BE32-E72D297353CC}">
              <c16:uniqueId val="{00000002-DA17-4E88-8358-92669F480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5233664"/>
        <c:axId val="495226120"/>
      </c:barChart>
      <c:catAx>
        <c:axId val="49523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226120"/>
        <c:crosses val="autoZero"/>
        <c:auto val="1"/>
        <c:lblAlgn val="ctr"/>
        <c:lblOffset val="100"/>
        <c:noMultiLvlLbl val="0"/>
      </c:catAx>
      <c:valAx>
        <c:axId val="495226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23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Sales Agents Market Share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'Weekly Report '!$AN$86</c:f>
              <c:strCache>
                <c:ptCount val="1"/>
                <c:pt idx="0">
                  <c:v>Don 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'Weekly Report '!$AO$84:$AT$85</c:f>
              <c:strCache>
                <c:ptCount val="6"/>
                <c:pt idx="0">
                  <c:v>WK 1 </c:v>
                </c:pt>
                <c:pt idx="1">
                  <c:v>WK 2</c:v>
                </c:pt>
                <c:pt idx="2">
                  <c:v>WK 3 </c:v>
                </c:pt>
                <c:pt idx="3">
                  <c:v>Wk 4 </c:v>
                </c:pt>
                <c:pt idx="4">
                  <c:v>WK 5 </c:v>
                </c:pt>
                <c:pt idx="5">
                  <c:v>wk 6</c:v>
                </c:pt>
              </c:strCache>
            </c:strRef>
          </c:cat>
          <c:val>
            <c:numRef>
              <c:f>'Weekly Report '!$AO$86:$AT$86</c:f>
              <c:numCache>
                <c:formatCode>General</c:formatCode>
                <c:ptCount val="6"/>
                <c:pt idx="0">
                  <c:v>4030</c:v>
                </c:pt>
                <c:pt idx="1">
                  <c:v>10062</c:v>
                </c:pt>
                <c:pt idx="2">
                  <c:v>10696</c:v>
                </c:pt>
                <c:pt idx="3">
                  <c:v>7059</c:v>
                </c:pt>
                <c:pt idx="4">
                  <c:v>5585</c:v>
                </c:pt>
                <c:pt idx="5">
                  <c:v>10645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2E-4693-9E2A-1908290BA53E}"/>
            </c:ext>
          </c:extLst>
        </c:ser>
        <c:ser>
          <c:idx val="1"/>
          <c:order val="1"/>
          <c:tx>
            <c:strRef>
              <c:f>'Weekly Report '!$AN$87</c:f>
              <c:strCache>
                <c:ptCount val="1"/>
                <c:pt idx="0">
                  <c:v>P&amp;J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'Weekly Report '!$AO$84:$AT$85</c:f>
              <c:strCache>
                <c:ptCount val="6"/>
                <c:pt idx="0">
                  <c:v>WK 1 </c:v>
                </c:pt>
                <c:pt idx="1">
                  <c:v>WK 2</c:v>
                </c:pt>
                <c:pt idx="2">
                  <c:v>WK 3 </c:v>
                </c:pt>
                <c:pt idx="3">
                  <c:v>Wk 4 </c:v>
                </c:pt>
                <c:pt idx="4">
                  <c:v>WK 5 </c:v>
                </c:pt>
                <c:pt idx="5">
                  <c:v>wk 6</c:v>
                </c:pt>
              </c:strCache>
            </c:strRef>
          </c:cat>
          <c:val>
            <c:numRef>
              <c:f>'Weekly Report '!$AO$87:$AT$87</c:f>
              <c:numCache>
                <c:formatCode>General</c:formatCode>
                <c:ptCount val="6"/>
                <c:pt idx="0">
                  <c:v>4481</c:v>
                </c:pt>
                <c:pt idx="1">
                  <c:v>10682</c:v>
                </c:pt>
                <c:pt idx="2">
                  <c:v>14526</c:v>
                </c:pt>
                <c:pt idx="3">
                  <c:v>11331</c:v>
                </c:pt>
                <c:pt idx="4">
                  <c:v>8425</c:v>
                </c:pt>
                <c:pt idx="5">
                  <c:v>12650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2E-4693-9E2A-1908290BA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6343039"/>
        <c:axId val="1236350719"/>
      </c:barChart>
      <c:catAx>
        <c:axId val="123634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350719"/>
        <c:crosses val="autoZero"/>
        <c:auto val="1"/>
        <c:lblAlgn val="ctr"/>
        <c:lblOffset val="100"/>
        <c:noMultiLvlLbl val="0"/>
      </c:catAx>
      <c:valAx>
        <c:axId val="1236350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34303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('Weekly Report '!$B$79,'Weekly Report '!$D$79,'Weekly Report '!$F$79,'Weekly Report '!$H$79,'Weekly Report '!$J$79)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'!$B$80,'Weekly Report '!$D$80,'Weekly Report '!$F$80,'Weekly Report '!$H$80,'Weekly Report '!$J$80)</c:f>
              <c:numCache>
                <c:formatCode>#,##0</c:formatCode>
                <c:ptCount val="5"/>
                <c:pt idx="0">
                  <c:v>3738</c:v>
                </c:pt>
                <c:pt idx="1">
                  <c:v>875</c:v>
                </c:pt>
                <c:pt idx="2">
                  <c:v>3123</c:v>
                </c:pt>
                <c:pt idx="3">
                  <c:v>4249</c:v>
                </c:pt>
                <c:pt idx="4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7-4484-AD4F-E094946EC785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('Weekly Report '!$B$79,'Weekly Report '!$D$79,'Weekly Report '!$F$79,'Weekly Report '!$H$79,'Weekly Report '!$J$79)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'!$B$81,'Weekly Report '!$D$81,'Weekly Report '!$F$81,'Weekly Report '!$H$81,'Weekly Report '!$J$81)</c:f>
              <c:numCache>
                <c:formatCode>#,##0</c:formatCode>
                <c:ptCount val="5"/>
                <c:pt idx="0">
                  <c:v>3738</c:v>
                </c:pt>
                <c:pt idx="1">
                  <c:v>875</c:v>
                </c:pt>
                <c:pt idx="2">
                  <c:v>2088</c:v>
                </c:pt>
                <c:pt idx="3">
                  <c:v>3604</c:v>
                </c:pt>
                <c:pt idx="4">
                  <c:v>1744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7-4484-AD4F-E094946EC785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('Weekly Report '!$B$79,'Weekly Report '!$D$79,'Weekly Report '!$F$79,'Weekly Report '!$H$79,'Weekly Report '!$J$79)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'!$B$82,'Weekly Report '!$D$82,'Weekly Report '!$F$82,'Weekly Report '!$H$82,'Weekly Report '!$J$82)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1035</c:v>
                </c:pt>
                <c:pt idx="3">
                  <c:v>645</c:v>
                </c:pt>
                <c:pt idx="4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E7-4484-AD4F-E094946EC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7150768"/>
        <c:axId val="632830048"/>
      </c:barChart>
      <c:catAx>
        <c:axId val="74715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830048"/>
        <c:crosses val="autoZero"/>
        <c:auto val="1"/>
        <c:lblAlgn val="ctr"/>
        <c:lblOffset val="100"/>
        <c:noMultiLvlLbl val="0"/>
      </c:catAx>
      <c:valAx>
        <c:axId val="63283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715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Sales Agents Weekly Share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'Weekly Report '!$AN$102</c:f>
              <c:strCache>
                <c:ptCount val="1"/>
                <c:pt idx="0">
                  <c:v>Don 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'Weekly Report '!$AO$100:$AU$101</c:f>
              <c:strCache>
                <c:ptCount val="7"/>
                <c:pt idx="0">
                  <c:v>WK 1 </c:v>
                </c:pt>
                <c:pt idx="1">
                  <c:v>WK 2</c:v>
                </c:pt>
                <c:pt idx="2">
                  <c:v>WK 3 </c:v>
                </c:pt>
                <c:pt idx="3">
                  <c:v>Wk 4 </c:v>
                </c:pt>
                <c:pt idx="4">
                  <c:v>WK 5 </c:v>
                </c:pt>
                <c:pt idx="5">
                  <c:v>wk 6</c:v>
                </c:pt>
                <c:pt idx="6">
                  <c:v>WK7 </c:v>
                </c:pt>
              </c:strCache>
            </c:strRef>
          </c:cat>
          <c:val>
            <c:numRef>
              <c:f>'Weekly Report '!$AO$102:$AU$102</c:f>
              <c:numCache>
                <c:formatCode>General</c:formatCode>
                <c:ptCount val="7"/>
                <c:pt idx="0">
                  <c:v>4030</c:v>
                </c:pt>
                <c:pt idx="1">
                  <c:v>10062</c:v>
                </c:pt>
                <c:pt idx="2">
                  <c:v>10696</c:v>
                </c:pt>
                <c:pt idx="3">
                  <c:v>7059</c:v>
                </c:pt>
                <c:pt idx="4">
                  <c:v>5585</c:v>
                </c:pt>
                <c:pt idx="5">
                  <c:v>10645</c:v>
                </c:pt>
                <c:pt idx="6">
                  <c:v>9153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51-412A-8A75-3915B1F49A39}"/>
            </c:ext>
          </c:extLst>
        </c:ser>
        <c:ser>
          <c:idx val="1"/>
          <c:order val="1"/>
          <c:tx>
            <c:strRef>
              <c:f>'Weekly Report '!$AN$103</c:f>
              <c:strCache>
                <c:ptCount val="1"/>
                <c:pt idx="0">
                  <c:v>P&amp;J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'Weekly Report '!$AO$100:$AU$101</c:f>
              <c:strCache>
                <c:ptCount val="7"/>
                <c:pt idx="0">
                  <c:v>WK 1 </c:v>
                </c:pt>
                <c:pt idx="1">
                  <c:v>WK 2</c:v>
                </c:pt>
                <c:pt idx="2">
                  <c:v>WK 3 </c:v>
                </c:pt>
                <c:pt idx="3">
                  <c:v>Wk 4 </c:v>
                </c:pt>
                <c:pt idx="4">
                  <c:v>WK 5 </c:v>
                </c:pt>
                <c:pt idx="5">
                  <c:v>wk 6</c:v>
                </c:pt>
                <c:pt idx="6">
                  <c:v>WK7 </c:v>
                </c:pt>
              </c:strCache>
            </c:strRef>
          </c:cat>
          <c:val>
            <c:numRef>
              <c:f>'Weekly Report '!$AO$103:$AU$103</c:f>
              <c:numCache>
                <c:formatCode>General</c:formatCode>
                <c:ptCount val="7"/>
                <c:pt idx="0">
                  <c:v>4481</c:v>
                </c:pt>
                <c:pt idx="1">
                  <c:v>10682</c:v>
                </c:pt>
                <c:pt idx="2">
                  <c:v>14526</c:v>
                </c:pt>
                <c:pt idx="3">
                  <c:v>11331</c:v>
                </c:pt>
                <c:pt idx="4">
                  <c:v>8425</c:v>
                </c:pt>
                <c:pt idx="5">
                  <c:v>12650</c:v>
                </c:pt>
                <c:pt idx="6">
                  <c:v>10439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51-412A-8A75-3915B1F49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493584"/>
        <c:axId val="184495984"/>
      </c:barChart>
      <c:catAx>
        <c:axId val="18449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495984"/>
        <c:crosses val="autoZero"/>
        <c:auto val="1"/>
        <c:lblAlgn val="ctr"/>
        <c:lblOffset val="100"/>
        <c:noMultiLvlLbl val="0"/>
      </c:catAx>
      <c:valAx>
        <c:axId val="18449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493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Sales Agents</a:t>
            </a:r>
            <a:r>
              <a:rPr lang="en-GB" baseline="0"/>
              <a:t> Market Share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'Weekly Report '!$AN$118</c:f>
              <c:strCache>
                <c:ptCount val="1"/>
                <c:pt idx="0">
                  <c:v>Don 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'Weekly Report '!$AO$116:$AV$117</c:f>
              <c:strCache>
                <c:ptCount val="8"/>
                <c:pt idx="0">
                  <c:v>WK 1 </c:v>
                </c:pt>
                <c:pt idx="1">
                  <c:v>WK 2</c:v>
                </c:pt>
                <c:pt idx="2">
                  <c:v>WK 3 </c:v>
                </c:pt>
                <c:pt idx="3">
                  <c:v>Wk 4 </c:v>
                </c:pt>
                <c:pt idx="4">
                  <c:v>WK 5 </c:v>
                </c:pt>
                <c:pt idx="5">
                  <c:v>wk 6</c:v>
                </c:pt>
                <c:pt idx="6">
                  <c:v>WK7 </c:v>
                </c:pt>
                <c:pt idx="7">
                  <c:v>Wk 8 </c:v>
                </c:pt>
              </c:strCache>
            </c:strRef>
          </c:cat>
          <c:val>
            <c:numRef>
              <c:f>'Weekly Report '!$AO$118:$AV$118</c:f>
              <c:numCache>
                <c:formatCode>General</c:formatCode>
                <c:ptCount val="8"/>
                <c:pt idx="0">
                  <c:v>4030</c:v>
                </c:pt>
                <c:pt idx="1">
                  <c:v>10062</c:v>
                </c:pt>
                <c:pt idx="2">
                  <c:v>10696</c:v>
                </c:pt>
                <c:pt idx="3">
                  <c:v>7059</c:v>
                </c:pt>
                <c:pt idx="4">
                  <c:v>5585</c:v>
                </c:pt>
                <c:pt idx="5">
                  <c:v>10645</c:v>
                </c:pt>
                <c:pt idx="6">
                  <c:v>9153</c:v>
                </c:pt>
                <c:pt idx="7">
                  <c:v>8100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2-4A5C-B2D3-5F47BD67628B}"/>
            </c:ext>
          </c:extLst>
        </c:ser>
        <c:ser>
          <c:idx val="1"/>
          <c:order val="1"/>
          <c:tx>
            <c:strRef>
              <c:f>'Weekly Report '!$AN$119</c:f>
              <c:strCache>
                <c:ptCount val="1"/>
                <c:pt idx="0">
                  <c:v>P&amp;J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'Weekly Report '!$AO$116:$AV$117</c:f>
              <c:strCache>
                <c:ptCount val="8"/>
                <c:pt idx="0">
                  <c:v>WK 1 </c:v>
                </c:pt>
                <c:pt idx="1">
                  <c:v>WK 2</c:v>
                </c:pt>
                <c:pt idx="2">
                  <c:v>WK 3 </c:v>
                </c:pt>
                <c:pt idx="3">
                  <c:v>Wk 4 </c:v>
                </c:pt>
                <c:pt idx="4">
                  <c:v>WK 5 </c:v>
                </c:pt>
                <c:pt idx="5">
                  <c:v>wk 6</c:v>
                </c:pt>
                <c:pt idx="6">
                  <c:v>WK7 </c:v>
                </c:pt>
                <c:pt idx="7">
                  <c:v>Wk 8 </c:v>
                </c:pt>
              </c:strCache>
            </c:strRef>
          </c:cat>
          <c:val>
            <c:numRef>
              <c:f>'Weekly Report '!$AO$119:$AV$119</c:f>
              <c:numCache>
                <c:formatCode>General</c:formatCode>
                <c:ptCount val="8"/>
                <c:pt idx="0">
                  <c:v>4481</c:v>
                </c:pt>
                <c:pt idx="1">
                  <c:v>10682</c:v>
                </c:pt>
                <c:pt idx="2">
                  <c:v>14526</c:v>
                </c:pt>
                <c:pt idx="3">
                  <c:v>11331</c:v>
                </c:pt>
                <c:pt idx="4">
                  <c:v>8425</c:v>
                </c:pt>
                <c:pt idx="5">
                  <c:v>12650</c:v>
                </c:pt>
                <c:pt idx="6">
                  <c:v>10439</c:v>
                </c:pt>
                <c:pt idx="7">
                  <c:v>10399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A2-4A5C-B2D3-5F47BD676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267584"/>
        <c:axId val="695269024"/>
      </c:barChart>
      <c:catAx>
        <c:axId val="69526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269024"/>
        <c:crosses val="autoZero"/>
        <c:auto val="1"/>
        <c:lblAlgn val="ctr"/>
        <c:lblOffset val="100"/>
        <c:noMultiLvlLbl val="0"/>
      </c:catAx>
      <c:valAx>
        <c:axId val="69526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267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Sales Agents Market Share </a:t>
            </a:r>
          </a:p>
        </c:rich>
      </c:tx>
      <c:layout>
        <c:manualLayout>
          <c:xMode val="edge"/>
          <c:yMode val="edge"/>
          <c:x val="0.2733818897637795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'Weekly Report '!$AN$150</c:f>
              <c:strCache>
                <c:ptCount val="1"/>
                <c:pt idx="0">
                  <c:v>Don 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'Weekly Report '!$AO$148:$AX$149</c:f>
              <c:strCache>
                <c:ptCount val="10"/>
                <c:pt idx="0">
                  <c:v>WK 1 </c:v>
                </c:pt>
                <c:pt idx="1">
                  <c:v>WK 2</c:v>
                </c:pt>
                <c:pt idx="2">
                  <c:v>WK 3 </c:v>
                </c:pt>
                <c:pt idx="3">
                  <c:v>Wk 4 </c:v>
                </c:pt>
                <c:pt idx="4">
                  <c:v>WK 5 </c:v>
                </c:pt>
                <c:pt idx="5">
                  <c:v>wk 6</c:v>
                </c:pt>
                <c:pt idx="6">
                  <c:v>WK7 </c:v>
                </c:pt>
                <c:pt idx="7">
                  <c:v>Wk 8 </c:v>
                </c:pt>
                <c:pt idx="8">
                  <c:v>WK9 </c:v>
                </c:pt>
                <c:pt idx="9">
                  <c:v>WK 10 </c:v>
                </c:pt>
              </c:strCache>
            </c:strRef>
          </c:cat>
          <c:val>
            <c:numRef>
              <c:f>'Weekly Report '!$AO$150:$AX$150</c:f>
              <c:numCache>
                <c:formatCode>General</c:formatCode>
                <c:ptCount val="10"/>
                <c:pt idx="0">
                  <c:v>4030</c:v>
                </c:pt>
                <c:pt idx="1">
                  <c:v>10062</c:v>
                </c:pt>
                <c:pt idx="2">
                  <c:v>10696</c:v>
                </c:pt>
                <c:pt idx="3">
                  <c:v>7059</c:v>
                </c:pt>
                <c:pt idx="4">
                  <c:v>5585</c:v>
                </c:pt>
                <c:pt idx="5">
                  <c:v>10645</c:v>
                </c:pt>
                <c:pt idx="6">
                  <c:v>9153</c:v>
                </c:pt>
                <c:pt idx="7">
                  <c:v>8100</c:v>
                </c:pt>
                <c:pt idx="8">
                  <c:v>6137</c:v>
                </c:pt>
                <c:pt idx="9">
                  <c:v>10718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C0-44AF-8F2A-F07E42E75D04}"/>
            </c:ext>
          </c:extLst>
        </c:ser>
        <c:ser>
          <c:idx val="1"/>
          <c:order val="1"/>
          <c:tx>
            <c:strRef>
              <c:f>'Weekly Report '!$AN$151</c:f>
              <c:strCache>
                <c:ptCount val="1"/>
                <c:pt idx="0">
                  <c:v>P&amp;J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'Weekly Report '!$AO$148:$AX$149</c:f>
              <c:strCache>
                <c:ptCount val="10"/>
                <c:pt idx="0">
                  <c:v>WK 1 </c:v>
                </c:pt>
                <c:pt idx="1">
                  <c:v>WK 2</c:v>
                </c:pt>
                <c:pt idx="2">
                  <c:v>WK 3 </c:v>
                </c:pt>
                <c:pt idx="3">
                  <c:v>Wk 4 </c:v>
                </c:pt>
                <c:pt idx="4">
                  <c:v>WK 5 </c:v>
                </c:pt>
                <c:pt idx="5">
                  <c:v>wk 6</c:v>
                </c:pt>
                <c:pt idx="6">
                  <c:v>WK7 </c:v>
                </c:pt>
                <c:pt idx="7">
                  <c:v>Wk 8 </c:v>
                </c:pt>
                <c:pt idx="8">
                  <c:v>WK9 </c:v>
                </c:pt>
                <c:pt idx="9">
                  <c:v>WK 10 </c:v>
                </c:pt>
              </c:strCache>
            </c:strRef>
          </c:cat>
          <c:val>
            <c:numRef>
              <c:f>'Weekly Report '!$AO$151:$AX$151</c:f>
              <c:numCache>
                <c:formatCode>General</c:formatCode>
                <c:ptCount val="10"/>
                <c:pt idx="0">
                  <c:v>4481</c:v>
                </c:pt>
                <c:pt idx="1">
                  <c:v>10682</c:v>
                </c:pt>
                <c:pt idx="2">
                  <c:v>14526</c:v>
                </c:pt>
                <c:pt idx="3">
                  <c:v>11331</c:v>
                </c:pt>
                <c:pt idx="4">
                  <c:v>8425</c:v>
                </c:pt>
                <c:pt idx="5">
                  <c:v>12650</c:v>
                </c:pt>
                <c:pt idx="6">
                  <c:v>10439</c:v>
                </c:pt>
                <c:pt idx="7">
                  <c:v>10399</c:v>
                </c:pt>
                <c:pt idx="8">
                  <c:v>6002</c:v>
                </c:pt>
                <c:pt idx="9">
                  <c:v>12109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C0-44AF-8F2A-F07E42E75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1306592"/>
        <c:axId val="1911306112"/>
      </c:barChart>
      <c:catAx>
        <c:axId val="191130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1306112"/>
        <c:crosses val="autoZero"/>
        <c:auto val="1"/>
        <c:lblAlgn val="ctr"/>
        <c:lblOffset val="100"/>
        <c:noMultiLvlLbl val="0"/>
      </c:catAx>
      <c:valAx>
        <c:axId val="191130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13065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11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Monday </c:v>
              </c:pt>
              <c:pt idx="1">
                <c:v>Tuesday </c:v>
              </c:pt>
              <c:pt idx="2">
                <c:v>Wednesday </c:v>
              </c:pt>
              <c:pt idx="3">
                <c:v>Thursday </c:v>
              </c:pt>
              <c:pt idx="4">
                <c:v>Friday </c:v>
              </c:pt>
            </c:strLit>
          </c:cat>
          <c:val>
            <c:numLit>
              <c:formatCode>General</c:formatCode>
              <c:ptCount val="5"/>
              <c:pt idx="0">
                <c:v>5983</c:v>
              </c:pt>
              <c:pt idx="1">
                <c:v>5096</c:v>
              </c:pt>
              <c:pt idx="2">
                <c:v>3680</c:v>
              </c:pt>
              <c:pt idx="3">
                <c:v>1865</c:v>
              </c:pt>
              <c:pt idx="4">
                <c:v>2132</c:v>
              </c:pt>
            </c:numLit>
          </c:val>
          <c:extLst>
            <c:ext xmlns:c16="http://schemas.microsoft.com/office/drawing/2014/chart" uri="{C3380CC4-5D6E-409C-BE32-E72D297353CC}">
              <c16:uniqueId val="{00000000-0315-4137-81B4-5E2D5E2FBF5B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Monday </c:v>
              </c:pt>
              <c:pt idx="1">
                <c:v>Tuesday </c:v>
              </c:pt>
              <c:pt idx="2">
                <c:v>Wednesday </c:v>
              </c:pt>
              <c:pt idx="3">
                <c:v>Thursday </c:v>
              </c:pt>
              <c:pt idx="4">
                <c:v>Friday </c:v>
              </c:pt>
            </c:strLit>
          </c:cat>
          <c:val>
            <c:numLit>
              <c:formatCode>General</c:formatCode>
              <c:ptCount val="5"/>
              <c:pt idx="0">
                <c:v>5983</c:v>
              </c:pt>
              <c:pt idx="1">
                <c:v>5096</c:v>
              </c:pt>
              <c:pt idx="2">
                <c:v>0</c:v>
              </c:pt>
              <c:pt idx="3">
                <c:v>1455</c:v>
              </c:pt>
              <c:pt idx="4">
                <c:v>1751</c:v>
              </c:pt>
            </c:numLit>
          </c:val>
          <c:extLst>
            <c:ext xmlns:c16="http://schemas.microsoft.com/office/drawing/2014/chart" uri="{C3380CC4-5D6E-409C-BE32-E72D297353CC}">
              <c16:uniqueId val="{00000001-0315-4137-81B4-5E2D5E2FBF5B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Monday </c:v>
              </c:pt>
              <c:pt idx="1">
                <c:v>Tuesday </c:v>
              </c:pt>
              <c:pt idx="2">
                <c:v>Wednesday </c:v>
              </c:pt>
              <c:pt idx="3">
                <c:v>Thursday </c:v>
              </c:pt>
              <c:pt idx="4">
                <c:v>Friday 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410</c:v>
              </c:pt>
              <c:pt idx="4">
                <c:v>381</c:v>
              </c:pt>
            </c:numLit>
          </c:val>
          <c:extLst>
            <c:ext xmlns:c16="http://schemas.microsoft.com/office/drawing/2014/chart" uri="{C3380CC4-5D6E-409C-BE32-E72D297353CC}">
              <c16:uniqueId val="{00000002-0315-4137-81B4-5E2D5E2FB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0274912"/>
        <c:axId val="1925599520"/>
      </c:barChart>
      <c:catAx>
        <c:axId val="180027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5599520"/>
        <c:crosses val="autoZero"/>
        <c:auto val="1"/>
        <c:lblAlgn val="ctr"/>
        <c:lblOffset val="100"/>
        <c:noMultiLvlLbl val="0"/>
      </c:catAx>
      <c:valAx>
        <c:axId val="192559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027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0" i="0" baseline="0">
                <a:effectLst/>
              </a:rPr>
              <a:t>MSC/ Non MSC Boxes Landed 2022</a:t>
            </a:r>
          </a:p>
          <a:p>
            <a:pPr>
              <a:defRPr/>
            </a:pPr>
            <a:r>
              <a:rPr lang="en-GB" sz="1800" b="0" i="0" baseline="0">
                <a:effectLst/>
              </a:rPr>
              <a:t> </a:t>
            </a:r>
            <a:endParaRPr lang="en-GB">
              <a:effectLst/>
            </a:endParaRPr>
          </a:p>
        </c:rich>
      </c:tx>
      <c:layout>
        <c:manualLayout>
          <c:xMode val="edge"/>
          <c:yMode val="edge"/>
          <c:x val="0.17094727434344373"/>
          <c:y val="3.48715628171390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MSC!$S$3</c:f>
              <c:strCache>
                <c:ptCount val="1"/>
                <c:pt idx="0">
                  <c:v>January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MSC!$T$2:$AI$2</c:f>
              <c:strCache>
                <c:ptCount val="16"/>
                <c:pt idx="0">
                  <c:v>Haddock L  MSC</c:v>
                </c:pt>
                <c:pt idx="1">
                  <c:v>Haddock L other</c:v>
                </c:pt>
                <c:pt idx="2">
                  <c:v>Haddock  S MSC</c:v>
                </c:pt>
                <c:pt idx="3">
                  <c:v>Hadddock S other</c:v>
                </c:pt>
                <c:pt idx="4">
                  <c:v>Haddock R MSC</c:v>
                </c:pt>
                <c:pt idx="5">
                  <c:v>Haddock R  other</c:v>
                </c:pt>
                <c:pt idx="6">
                  <c:v>Whiting  Gutted MSC</c:v>
                </c:pt>
                <c:pt idx="7">
                  <c:v>Whiting  Gutted other</c:v>
                </c:pt>
                <c:pt idx="8">
                  <c:v>Whiting R MSC</c:v>
                </c:pt>
                <c:pt idx="9">
                  <c:v>Whiting R  other</c:v>
                </c:pt>
                <c:pt idx="10">
                  <c:v>Saith MSC</c:v>
                </c:pt>
                <c:pt idx="11">
                  <c:v>Saith Other</c:v>
                </c:pt>
                <c:pt idx="12">
                  <c:v>Hake MSC</c:v>
                </c:pt>
                <c:pt idx="13">
                  <c:v>Hake other</c:v>
                </c:pt>
                <c:pt idx="14">
                  <c:v>Plaice MSC</c:v>
                </c:pt>
                <c:pt idx="15">
                  <c:v>Plaice other</c:v>
                </c:pt>
              </c:strCache>
            </c:strRef>
          </c:cat>
          <c:val>
            <c:numRef>
              <c:f>MSC!$T$3:$AI$3</c:f>
              <c:numCache>
                <c:formatCode>#,##0</c:formatCode>
                <c:ptCount val="16"/>
                <c:pt idx="0">
                  <c:v>3763</c:v>
                </c:pt>
                <c:pt idx="1">
                  <c:v>30</c:v>
                </c:pt>
                <c:pt idx="2">
                  <c:v>16415</c:v>
                </c:pt>
                <c:pt idx="3">
                  <c:v>420</c:v>
                </c:pt>
                <c:pt idx="4">
                  <c:v>9665</c:v>
                </c:pt>
                <c:pt idx="5">
                  <c:v>463</c:v>
                </c:pt>
                <c:pt idx="6">
                  <c:v>3608</c:v>
                </c:pt>
                <c:pt idx="7">
                  <c:v>196</c:v>
                </c:pt>
                <c:pt idx="8">
                  <c:v>8534</c:v>
                </c:pt>
                <c:pt idx="9">
                  <c:v>568</c:v>
                </c:pt>
                <c:pt idx="10">
                  <c:v>7564</c:v>
                </c:pt>
                <c:pt idx="11">
                  <c:v>776</c:v>
                </c:pt>
                <c:pt idx="12">
                  <c:v>604</c:v>
                </c:pt>
                <c:pt idx="13">
                  <c:v>63</c:v>
                </c:pt>
                <c:pt idx="14">
                  <c:v>551</c:v>
                </c:pt>
                <c:pt idx="1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E3-4222-A4C9-646242ECF810}"/>
            </c:ext>
          </c:extLst>
        </c:ser>
        <c:ser>
          <c:idx val="1"/>
          <c:order val="1"/>
          <c:tx>
            <c:strRef>
              <c:f>MSC!$S$4</c:f>
              <c:strCache>
                <c:ptCount val="1"/>
                <c:pt idx="0">
                  <c:v>February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MSC!$T$2:$AI$2</c:f>
              <c:strCache>
                <c:ptCount val="16"/>
                <c:pt idx="0">
                  <c:v>Haddock L  MSC</c:v>
                </c:pt>
                <c:pt idx="1">
                  <c:v>Haddock L other</c:v>
                </c:pt>
                <c:pt idx="2">
                  <c:v>Haddock  S MSC</c:v>
                </c:pt>
                <c:pt idx="3">
                  <c:v>Hadddock S other</c:v>
                </c:pt>
                <c:pt idx="4">
                  <c:v>Haddock R MSC</c:v>
                </c:pt>
                <c:pt idx="5">
                  <c:v>Haddock R  other</c:v>
                </c:pt>
                <c:pt idx="6">
                  <c:v>Whiting  Gutted MSC</c:v>
                </c:pt>
                <c:pt idx="7">
                  <c:v>Whiting  Gutted other</c:v>
                </c:pt>
                <c:pt idx="8">
                  <c:v>Whiting R MSC</c:v>
                </c:pt>
                <c:pt idx="9">
                  <c:v>Whiting R  other</c:v>
                </c:pt>
                <c:pt idx="10">
                  <c:v>Saith MSC</c:v>
                </c:pt>
                <c:pt idx="11">
                  <c:v>Saith Other</c:v>
                </c:pt>
                <c:pt idx="12">
                  <c:v>Hake MSC</c:v>
                </c:pt>
                <c:pt idx="13">
                  <c:v>Hake other</c:v>
                </c:pt>
                <c:pt idx="14">
                  <c:v>Plaice MSC</c:v>
                </c:pt>
                <c:pt idx="15">
                  <c:v>Plaice other</c:v>
                </c:pt>
              </c:strCache>
            </c:strRef>
          </c:cat>
          <c:val>
            <c:numRef>
              <c:f>MSC!$T$4:$AI$4</c:f>
              <c:numCache>
                <c:formatCode>#,##0</c:formatCode>
                <c:ptCount val="16"/>
                <c:pt idx="0">
                  <c:v>3079</c:v>
                </c:pt>
                <c:pt idx="1">
                  <c:v>10</c:v>
                </c:pt>
                <c:pt idx="2">
                  <c:v>15115</c:v>
                </c:pt>
                <c:pt idx="3">
                  <c:v>139</c:v>
                </c:pt>
                <c:pt idx="4">
                  <c:v>8549</c:v>
                </c:pt>
                <c:pt idx="5">
                  <c:v>76</c:v>
                </c:pt>
                <c:pt idx="6">
                  <c:v>2535</c:v>
                </c:pt>
                <c:pt idx="7">
                  <c:v>46</c:v>
                </c:pt>
                <c:pt idx="8">
                  <c:v>8000</c:v>
                </c:pt>
                <c:pt idx="9">
                  <c:v>333</c:v>
                </c:pt>
                <c:pt idx="10">
                  <c:v>9807</c:v>
                </c:pt>
                <c:pt idx="11">
                  <c:v>30</c:v>
                </c:pt>
                <c:pt idx="12">
                  <c:v>630</c:v>
                </c:pt>
                <c:pt idx="13">
                  <c:v>8</c:v>
                </c:pt>
                <c:pt idx="14">
                  <c:v>376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E3-4222-A4C9-646242ECF810}"/>
            </c:ext>
          </c:extLst>
        </c:ser>
        <c:ser>
          <c:idx val="2"/>
          <c:order val="2"/>
          <c:tx>
            <c:strRef>
              <c:f>MSC!$S$5</c:f>
              <c:strCache>
                <c:ptCount val="1"/>
                <c:pt idx="0">
                  <c:v>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MSC!$T$2:$AI$2</c:f>
              <c:strCache>
                <c:ptCount val="16"/>
                <c:pt idx="0">
                  <c:v>Haddock L  MSC</c:v>
                </c:pt>
                <c:pt idx="1">
                  <c:v>Haddock L other</c:v>
                </c:pt>
                <c:pt idx="2">
                  <c:v>Haddock  S MSC</c:v>
                </c:pt>
                <c:pt idx="3">
                  <c:v>Hadddock S other</c:v>
                </c:pt>
                <c:pt idx="4">
                  <c:v>Haddock R MSC</c:v>
                </c:pt>
                <c:pt idx="5">
                  <c:v>Haddock R  other</c:v>
                </c:pt>
                <c:pt idx="6">
                  <c:v>Whiting  Gutted MSC</c:v>
                </c:pt>
                <c:pt idx="7">
                  <c:v>Whiting  Gutted other</c:v>
                </c:pt>
                <c:pt idx="8">
                  <c:v>Whiting R MSC</c:v>
                </c:pt>
                <c:pt idx="9">
                  <c:v>Whiting R  other</c:v>
                </c:pt>
                <c:pt idx="10">
                  <c:v>Saith MSC</c:v>
                </c:pt>
                <c:pt idx="11">
                  <c:v>Saith Other</c:v>
                </c:pt>
                <c:pt idx="12">
                  <c:v>Hake MSC</c:v>
                </c:pt>
                <c:pt idx="13">
                  <c:v>Hake other</c:v>
                </c:pt>
                <c:pt idx="14">
                  <c:v>Plaice MSC</c:v>
                </c:pt>
                <c:pt idx="15">
                  <c:v>Plaice other</c:v>
                </c:pt>
              </c:strCache>
            </c:strRef>
          </c:cat>
          <c:val>
            <c:numRef>
              <c:f>MSC!$T$5:$AI$5</c:f>
              <c:numCache>
                <c:formatCode>#,##0</c:formatCode>
                <c:ptCount val="16"/>
                <c:pt idx="0">
                  <c:v>3753</c:v>
                </c:pt>
                <c:pt idx="1">
                  <c:v>1</c:v>
                </c:pt>
                <c:pt idx="2">
                  <c:v>15069</c:v>
                </c:pt>
                <c:pt idx="3">
                  <c:v>91</c:v>
                </c:pt>
                <c:pt idx="4">
                  <c:v>6393</c:v>
                </c:pt>
                <c:pt idx="5">
                  <c:v>189</c:v>
                </c:pt>
                <c:pt idx="6">
                  <c:v>4065</c:v>
                </c:pt>
                <c:pt idx="7">
                  <c:v>17</c:v>
                </c:pt>
                <c:pt idx="8">
                  <c:v>8380</c:v>
                </c:pt>
                <c:pt idx="9">
                  <c:v>268</c:v>
                </c:pt>
                <c:pt idx="10">
                  <c:v>12305</c:v>
                </c:pt>
                <c:pt idx="11">
                  <c:v>47</c:v>
                </c:pt>
                <c:pt idx="12">
                  <c:v>804</c:v>
                </c:pt>
                <c:pt idx="13">
                  <c:v>154</c:v>
                </c:pt>
                <c:pt idx="14">
                  <c:v>391</c:v>
                </c:pt>
                <c:pt idx="1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E3-4222-A4C9-646242ECF810}"/>
            </c:ext>
          </c:extLst>
        </c:ser>
        <c:ser>
          <c:idx val="3"/>
          <c:order val="3"/>
          <c:tx>
            <c:strRef>
              <c:f>MSC!$S$6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MSC!$T$2:$AI$2</c:f>
              <c:strCache>
                <c:ptCount val="16"/>
                <c:pt idx="0">
                  <c:v>Haddock L  MSC</c:v>
                </c:pt>
                <c:pt idx="1">
                  <c:v>Haddock L other</c:v>
                </c:pt>
                <c:pt idx="2">
                  <c:v>Haddock  S MSC</c:v>
                </c:pt>
                <c:pt idx="3">
                  <c:v>Hadddock S other</c:v>
                </c:pt>
                <c:pt idx="4">
                  <c:v>Haddock R MSC</c:v>
                </c:pt>
                <c:pt idx="5">
                  <c:v>Haddock R  other</c:v>
                </c:pt>
                <c:pt idx="6">
                  <c:v>Whiting  Gutted MSC</c:v>
                </c:pt>
                <c:pt idx="7">
                  <c:v>Whiting  Gutted other</c:v>
                </c:pt>
                <c:pt idx="8">
                  <c:v>Whiting R MSC</c:v>
                </c:pt>
                <c:pt idx="9">
                  <c:v>Whiting R  other</c:v>
                </c:pt>
                <c:pt idx="10">
                  <c:v>Saith MSC</c:v>
                </c:pt>
                <c:pt idx="11">
                  <c:v>Saith Other</c:v>
                </c:pt>
                <c:pt idx="12">
                  <c:v>Hake MSC</c:v>
                </c:pt>
                <c:pt idx="13">
                  <c:v>Hake other</c:v>
                </c:pt>
                <c:pt idx="14">
                  <c:v>Plaice MSC</c:v>
                </c:pt>
                <c:pt idx="15">
                  <c:v>Plaice other</c:v>
                </c:pt>
              </c:strCache>
            </c:strRef>
          </c:cat>
          <c:val>
            <c:numRef>
              <c:f>MSC!$T$6:$AI$6</c:f>
              <c:numCache>
                <c:formatCode>#,##0</c:formatCode>
                <c:ptCount val="16"/>
                <c:pt idx="0">
                  <c:v>721</c:v>
                </c:pt>
                <c:pt idx="1">
                  <c:v>0</c:v>
                </c:pt>
                <c:pt idx="2">
                  <c:v>3768</c:v>
                </c:pt>
                <c:pt idx="3">
                  <c:v>5</c:v>
                </c:pt>
                <c:pt idx="4">
                  <c:v>1704</c:v>
                </c:pt>
                <c:pt idx="5">
                  <c:v>17</c:v>
                </c:pt>
                <c:pt idx="6">
                  <c:v>770</c:v>
                </c:pt>
                <c:pt idx="7">
                  <c:v>7</c:v>
                </c:pt>
                <c:pt idx="8">
                  <c:v>1937</c:v>
                </c:pt>
                <c:pt idx="9">
                  <c:v>25</c:v>
                </c:pt>
                <c:pt idx="10">
                  <c:v>2410</c:v>
                </c:pt>
                <c:pt idx="11">
                  <c:v>60</c:v>
                </c:pt>
                <c:pt idx="12">
                  <c:v>220</c:v>
                </c:pt>
                <c:pt idx="13">
                  <c:v>14</c:v>
                </c:pt>
                <c:pt idx="14">
                  <c:v>99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E3-4222-A4C9-646242ECF810}"/>
            </c:ext>
          </c:extLst>
        </c:ser>
        <c:ser>
          <c:idx val="4"/>
          <c:order val="4"/>
          <c:tx>
            <c:strRef>
              <c:f>MSC!$S$7</c:f>
              <c:strCache>
                <c:ptCount val="1"/>
                <c:pt idx="0">
                  <c:v>May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MSC!$T$2:$AI$2</c:f>
              <c:strCache>
                <c:ptCount val="16"/>
                <c:pt idx="0">
                  <c:v>Haddock L  MSC</c:v>
                </c:pt>
                <c:pt idx="1">
                  <c:v>Haddock L other</c:v>
                </c:pt>
                <c:pt idx="2">
                  <c:v>Haddock  S MSC</c:v>
                </c:pt>
                <c:pt idx="3">
                  <c:v>Hadddock S other</c:v>
                </c:pt>
                <c:pt idx="4">
                  <c:v>Haddock R MSC</c:v>
                </c:pt>
                <c:pt idx="5">
                  <c:v>Haddock R  other</c:v>
                </c:pt>
                <c:pt idx="6">
                  <c:v>Whiting  Gutted MSC</c:v>
                </c:pt>
                <c:pt idx="7">
                  <c:v>Whiting  Gutted other</c:v>
                </c:pt>
                <c:pt idx="8">
                  <c:v>Whiting R MSC</c:v>
                </c:pt>
                <c:pt idx="9">
                  <c:v>Whiting R  other</c:v>
                </c:pt>
                <c:pt idx="10">
                  <c:v>Saith MSC</c:v>
                </c:pt>
                <c:pt idx="11">
                  <c:v>Saith Other</c:v>
                </c:pt>
                <c:pt idx="12">
                  <c:v>Hake MSC</c:v>
                </c:pt>
                <c:pt idx="13">
                  <c:v>Hake other</c:v>
                </c:pt>
                <c:pt idx="14">
                  <c:v>Plaice MSC</c:v>
                </c:pt>
                <c:pt idx="15">
                  <c:v>Plaice other</c:v>
                </c:pt>
              </c:strCache>
            </c:strRef>
          </c:cat>
          <c:val>
            <c:numRef>
              <c:f>MSC!$T$7:$AI$7</c:f>
              <c:numCache>
                <c:formatCode>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E3-4222-A4C9-646242ECF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6780383"/>
        <c:axId val="2136786623"/>
      </c:barChart>
      <c:catAx>
        <c:axId val="2136780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6786623"/>
        <c:crosses val="autoZero"/>
        <c:auto val="1"/>
        <c:lblAlgn val="ctr"/>
        <c:lblOffset val="100"/>
        <c:noMultiLvlLbl val="0"/>
      </c:catAx>
      <c:valAx>
        <c:axId val="2136786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6780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MSC / Non MSC Boxes Landed 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976384039024542E-2"/>
          <c:y val="0.10709923664122137"/>
          <c:w val="0.93440062713372318"/>
          <c:h val="0.790691230390094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MSC!$S$3</c:f>
              <c:strCache>
                <c:ptCount val="1"/>
                <c:pt idx="0">
                  <c:v>January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MSC!$T$2:$AI$2</c:f>
              <c:strCache>
                <c:ptCount val="16"/>
                <c:pt idx="0">
                  <c:v>Haddock L  MSC</c:v>
                </c:pt>
                <c:pt idx="1">
                  <c:v>Haddock L other</c:v>
                </c:pt>
                <c:pt idx="2">
                  <c:v>Haddock  S MSC</c:v>
                </c:pt>
                <c:pt idx="3">
                  <c:v>Hadddock S other</c:v>
                </c:pt>
                <c:pt idx="4">
                  <c:v>Haddock R MSC</c:v>
                </c:pt>
                <c:pt idx="5">
                  <c:v>Haddock R  other</c:v>
                </c:pt>
                <c:pt idx="6">
                  <c:v>Whiting  Gutted MSC</c:v>
                </c:pt>
                <c:pt idx="7">
                  <c:v>Whiting  Gutted other</c:v>
                </c:pt>
                <c:pt idx="8">
                  <c:v>Whiting R MSC</c:v>
                </c:pt>
                <c:pt idx="9">
                  <c:v>Whiting R  other</c:v>
                </c:pt>
                <c:pt idx="10">
                  <c:v>Saith MSC</c:v>
                </c:pt>
                <c:pt idx="11">
                  <c:v>Saith Other</c:v>
                </c:pt>
                <c:pt idx="12">
                  <c:v>Hake MSC</c:v>
                </c:pt>
                <c:pt idx="13">
                  <c:v>Hake other</c:v>
                </c:pt>
                <c:pt idx="14">
                  <c:v>Plaice MSC</c:v>
                </c:pt>
                <c:pt idx="15">
                  <c:v>Plaice other</c:v>
                </c:pt>
              </c:strCache>
            </c:strRef>
          </c:cat>
          <c:val>
            <c:numRef>
              <c:f>MSC!$T$3:$AI$3</c:f>
              <c:numCache>
                <c:formatCode>#,##0</c:formatCode>
                <c:ptCount val="16"/>
                <c:pt idx="0">
                  <c:v>3763</c:v>
                </c:pt>
                <c:pt idx="1">
                  <c:v>30</c:v>
                </c:pt>
                <c:pt idx="2">
                  <c:v>16415</c:v>
                </c:pt>
                <c:pt idx="3">
                  <c:v>420</c:v>
                </c:pt>
                <c:pt idx="4">
                  <c:v>9665</c:v>
                </c:pt>
                <c:pt idx="5">
                  <c:v>463</c:v>
                </c:pt>
                <c:pt idx="6">
                  <c:v>3608</c:v>
                </c:pt>
                <c:pt idx="7">
                  <c:v>196</c:v>
                </c:pt>
                <c:pt idx="8">
                  <c:v>8534</c:v>
                </c:pt>
                <c:pt idx="9">
                  <c:v>568</c:v>
                </c:pt>
                <c:pt idx="10">
                  <c:v>7564</c:v>
                </c:pt>
                <c:pt idx="11">
                  <c:v>776</c:v>
                </c:pt>
                <c:pt idx="12">
                  <c:v>604</c:v>
                </c:pt>
                <c:pt idx="13">
                  <c:v>63</c:v>
                </c:pt>
                <c:pt idx="14">
                  <c:v>551</c:v>
                </c:pt>
                <c:pt idx="1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4-4779-87C2-0D401C3856A9}"/>
            </c:ext>
          </c:extLst>
        </c:ser>
        <c:ser>
          <c:idx val="1"/>
          <c:order val="1"/>
          <c:tx>
            <c:strRef>
              <c:f>MSC!$S$4</c:f>
              <c:strCache>
                <c:ptCount val="1"/>
                <c:pt idx="0">
                  <c:v>February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MSC!$T$2:$AI$2</c:f>
              <c:strCache>
                <c:ptCount val="16"/>
                <c:pt idx="0">
                  <c:v>Haddock L  MSC</c:v>
                </c:pt>
                <c:pt idx="1">
                  <c:v>Haddock L other</c:v>
                </c:pt>
                <c:pt idx="2">
                  <c:v>Haddock  S MSC</c:v>
                </c:pt>
                <c:pt idx="3">
                  <c:v>Hadddock S other</c:v>
                </c:pt>
                <c:pt idx="4">
                  <c:v>Haddock R MSC</c:v>
                </c:pt>
                <c:pt idx="5">
                  <c:v>Haddock R  other</c:v>
                </c:pt>
                <c:pt idx="6">
                  <c:v>Whiting  Gutted MSC</c:v>
                </c:pt>
                <c:pt idx="7">
                  <c:v>Whiting  Gutted other</c:v>
                </c:pt>
                <c:pt idx="8">
                  <c:v>Whiting R MSC</c:v>
                </c:pt>
                <c:pt idx="9">
                  <c:v>Whiting R  other</c:v>
                </c:pt>
                <c:pt idx="10">
                  <c:v>Saith MSC</c:v>
                </c:pt>
                <c:pt idx="11">
                  <c:v>Saith Other</c:v>
                </c:pt>
                <c:pt idx="12">
                  <c:v>Hake MSC</c:v>
                </c:pt>
                <c:pt idx="13">
                  <c:v>Hake other</c:v>
                </c:pt>
                <c:pt idx="14">
                  <c:v>Plaice MSC</c:v>
                </c:pt>
                <c:pt idx="15">
                  <c:v>Plaice other</c:v>
                </c:pt>
              </c:strCache>
            </c:strRef>
          </c:cat>
          <c:val>
            <c:numRef>
              <c:f>MSC!$T$4:$AI$4</c:f>
              <c:numCache>
                <c:formatCode>#,##0</c:formatCode>
                <c:ptCount val="16"/>
                <c:pt idx="0">
                  <c:v>3079</c:v>
                </c:pt>
                <c:pt idx="1">
                  <c:v>10</c:v>
                </c:pt>
                <c:pt idx="2">
                  <c:v>15115</c:v>
                </c:pt>
                <c:pt idx="3">
                  <c:v>139</c:v>
                </c:pt>
                <c:pt idx="4">
                  <c:v>8549</c:v>
                </c:pt>
                <c:pt idx="5">
                  <c:v>76</c:v>
                </c:pt>
                <c:pt idx="6">
                  <c:v>2535</c:v>
                </c:pt>
                <c:pt idx="7">
                  <c:v>46</c:v>
                </c:pt>
                <c:pt idx="8">
                  <c:v>8000</c:v>
                </c:pt>
                <c:pt idx="9">
                  <c:v>333</c:v>
                </c:pt>
                <c:pt idx="10">
                  <c:v>9807</c:v>
                </c:pt>
                <c:pt idx="11">
                  <c:v>30</c:v>
                </c:pt>
                <c:pt idx="12">
                  <c:v>630</c:v>
                </c:pt>
                <c:pt idx="13">
                  <c:v>8</c:v>
                </c:pt>
                <c:pt idx="14">
                  <c:v>376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C-43AA-8E6B-0CE9F1451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4186863"/>
        <c:axId val="671351279"/>
      </c:barChart>
      <c:catAx>
        <c:axId val="854186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1351279"/>
        <c:crosses val="autoZero"/>
        <c:auto val="1"/>
        <c:lblAlgn val="ctr"/>
        <c:lblOffset val="100"/>
        <c:noMultiLvlLbl val="0"/>
      </c:catAx>
      <c:valAx>
        <c:axId val="67135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18686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Price at Auction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'Daily Ave Price'!$A$35</c:f>
              <c:strCache>
                <c:ptCount val="1"/>
                <c:pt idx="0">
                  <c:v>Mon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'Daily Ave Price'!$B$34:$U$34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Price'!$B$35:$U$35</c:f>
              <c:numCache>
                <c:formatCode>"£"#,##0.00</c:formatCode>
                <c:ptCount val="20"/>
                <c:pt idx="0">
                  <c:v>3.71</c:v>
                </c:pt>
                <c:pt idx="1">
                  <c:v>2.71</c:v>
                </c:pt>
                <c:pt idx="2">
                  <c:v>1.18</c:v>
                </c:pt>
                <c:pt idx="3">
                  <c:v>3.5</c:v>
                </c:pt>
                <c:pt idx="4">
                  <c:v>2.13</c:v>
                </c:pt>
                <c:pt idx="5">
                  <c:v>7.37</c:v>
                </c:pt>
                <c:pt idx="6">
                  <c:v>5.18</c:v>
                </c:pt>
                <c:pt idx="7">
                  <c:v>1.4</c:v>
                </c:pt>
                <c:pt idx="8">
                  <c:v>1.45</c:v>
                </c:pt>
                <c:pt idx="9">
                  <c:v>4.6399999999999997</c:v>
                </c:pt>
                <c:pt idx="10">
                  <c:v>0</c:v>
                </c:pt>
                <c:pt idx="11">
                  <c:v>1.87</c:v>
                </c:pt>
                <c:pt idx="12">
                  <c:v>11.2</c:v>
                </c:pt>
                <c:pt idx="13">
                  <c:v>10.25</c:v>
                </c:pt>
                <c:pt idx="14">
                  <c:v>6</c:v>
                </c:pt>
                <c:pt idx="15">
                  <c:v>0.71</c:v>
                </c:pt>
                <c:pt idx="16">
                  <c:v>4.07</c:v>
                </c:pt>
                <c:pt idx="17">
                  <c:v>1.22</c:v>
                </c:pt>
                <c:pt idx="18">
                  <c:v>1.0900000000000001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F-45B8-AB4F-251EE6BF3A72}"/>
            </c:ext>
          </c:extLst>
        </c:ser>
        <c:ser>
          <c:idx val="1"/>
          <c:order val="1"/>
          <c:tx>
            <c:strRef>
              <c:f>'Daily Ave Price'!$A$36</c:f>
              <c:strCache>
                <c:ptCount val="1"/>
                <c:pt idx="0">
                  <c:v>Tues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'Daily Ave Price'!$B$34:$U$34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Price'!$B$36:$U$36</c:f>
              <c:numCache>
                <c:formatCode>"£"#,##0.00</c:formatCode>
                <c:ptCount val="20"/>
                <c:pt idx="0">
                  <c:v>4.3600000000000003</c:v>
                </c:pt>
                <c:pt idx="1">
                  <c:v>3.25</c:v>
                </c:pt>
                <c:pt idx="2">
                  <c:v>1.67</c:v>
                </c:pt>
                <c:pt idx="3">
                  <c:v>4.0199999999999996</c:v>
                </c:pt>
                <c:pt idx="4">
                  <c:v>2.38</c:v>
                </c:pt>
                <c:pt idx="5">
                  <c:v>5.21</c:v>
                </c:pt>
                <c:pt idx="6">
                  <c:v>4.46</c:v>
                </c:pt>
                <c:pt idx="7">
                  <c:v>2.73</c:v>
                </c:pt>
                <c:pt idx="8">
                  <c:v>3.59</c:v>
                </c:pt>
                <c:pt idx="9">
                  <c:v>3.79</c:v>
                </c:pt>
                <c:pt idx="10">
                  <c:v>5.3</c:v>
                </c:pt>
                <c:pt idx="11">
                  <c:v>2.35</c:v>
                </c:pt>
                <c:pt idx="12">
                  <c:v>9.18</c:v>
                </c:pt>
                <c:pt idx="13">
                  <c:v>12.89</c:v>
                </c:pt>
                <c:pt idx="14">
                  <c:v>0</c:v>
                </c:pt>
                <c:pt idx="15">
                  <c:v>3.27</c:v>
                </c:pt>
                <c:pt idx="16">
                  <c:v>3.75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BF-45B8-AB4F-251EE6BF3A72}"/>
            </c:ext>
          </c:extLst>
        </c:ser>
        <c:ser>
          <c:idx val="2"/>
          <c:order val="2"/>
          <c:tx>
            <c:strRef>
              <c:f>'Daily Ave Price'!$A$37</c:f>
              <c:strCache>
                <c:ptCount val="1"/>
                <c:pt idx="0">
                  <c:v>Wed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'Daily Ave Price'!$B$34:$U$34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Price'!$B$37:$U$37</c:f>
              <c:numCache>
                <c:formatCode>"£"#,##0.00</c:formatCode>
                <c:ptCount val="20"/>
                <c:pt idx="0">
                  <c:v>4.2</c:v>
                </c:pt>
                <c:pt idx="1">
                  <c:v>3.48</c:v>
                </c:pt>
                <c:pt idx="2">
                  <c:v>1.97</c:v>
                </c:pt>
                <c:pt idx="3">
                  <c:v>4.55</c:v>
                </c:pt>
                <c:pt idx="4">
                  <c:v>3.43</c:v>
                </c:pt>
                <c:pt idx="5">
                  <c:v>8.73</c:v>
                </c:pt>
                <c:pt idx="6">
                  <c:v>5.57</c:v>
                </c:pt>
                <c:pt idx="7">
                  <c:v>2.85</c:v>
                </c:pt>
                <c:pt idx="8">
                  <c:v>0</c:v>
                </c:pt>
                <c:pt idx="9">
                  <c:v>4.7300000000000004</c:v>
                </c:pt>
                <c:pt idx="10">
                  <c:v>5.9</c:v>
                </c:pt>
                <c:pt idx="11">
                  <c:v>3.31</c:v>
                </c:pt>
                <c:pt idx="12">
                  <c:v>13.54</c:v>
                </c:pt>
                <c:pt idx="13">
                  <c:v>12.82</c:v>
                </c:pt>
                <c:pt idx="14">
                  <c:v>5.88</c:v>
                </c:pt>
                <c:pt idx="15">
                  <c:v>0.49</c:v>
                </c:pt>
                <c:pt idx="16">
                  <c:v>4.75</c:v>
                </c:pt>
                <c:pt idx="17">
                  <c:v>1.5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BF-45B8-AB4F-251EE6BF3A72}"/>
            </c:ext>
          </c:extLst>
        </c:ser>
        <c:ser>
          <c:idx val="3"/>
          <c:order val="3"/>
          <c:tx>
            <c:strRef>
              <c:f>'Daily Ave Price'!$A$38</c:f>
              <c:strCache>
                <c:ptCount val="1"/>
                <c:pt idx="0">
                  <c:v>Thurs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'Daily Ave Price'!$B$34:$U$34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Price'!$B$38:$U$38</c:f>
              <c:numCache>
                <c:formatCode>"£"#,##0.00</c:formatCode>
                <c:ptCount val="20"/>
                <c:pt idx="0">
                  <c:v>4.5199999999999996</c:v>
                </c:pt>
                <c:pt idx="1">
                  <c:v>3.24</c:v>
                </c:pt>
                <c:pt idx="2">
                  <c:v>2.3199999999999998</c:v>
                </c:pt>
                <c:pt idx="3">
                  <c:v>4.6500000000000004</c:v>
                </c:pt>
                <c:pt idx="4">
                  <c:v>2.77</c:v>
                </c:pt>
                <c:pt idx="5">
                  <c:v>6.34</c:v>
                </c:pt>
                <c:pt idx="6">
                  <c:v>4.63</c:v>
                </c:pt>
                <c:pt idx="7">
                  <c:v>2.88</c:v>
                </c:pt>
                <c:pt idx="8">
                  <c:v>1.33</c:v>
                </c:pt>
                <c:pt idx="9">
                  <c:v>3.72</c:v>
                </c:pt>
                <c:pt idx="10">
                  <c:v>6.1</c:v>
                </c:pt>
                <c:pt idx="11">
                  <c:v>3.49</c:v>
                </c:pt>
                <c:pt idx="12">
                  <c:v>19.57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4.2</c:v>
                </c:pt>
                <c:pt idx="17">
                  <c:v>1.67</c:v>
                </c:pt>
                <c:pt idx="18">
                  <c:v>1.25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BF-45B8-AB4F-251EE6BF3A72}"/>
            </c:ext>
          </c:extLst>
        </c:ser>
        <c:ser>
          <c:idx val="4"/>
          <c:order val="4"/>
          <c:tx>
            <c:strRef>
              <c:f>'Daily Ave Price'!$A$39</c:f>
              <c:strCache>
                <c:ptCount val="1"/>
                <c:pt idx="0">
                  <c:v>Fri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'Daily Ave Price'!$B$34:$U$34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Price'!$B$39:$U$39</c:f>
              <c:numCache>
                <c:formatCode>"£"#,##0.00</c:formatCode>
                <c:ptCount val="20"/>
                <c:pt idx="0">
                  <c:v>4.1500000000000004</c:v>
                </c:pt>
                <c:pt idx="1">
                  <c:v>2.5499999999999998</c:v>
                </c:pt>
                <c:pt idx="2">
                  <c:v>1.78</c:v>
                </c:pt>
                <c:pt idx="3">
                  <c:v>3.86</c:v>
                </c:pt>
                <c:pt idx="4">
                  <c:v>1.81</c:v>
                </c:pt>
                <c:pt idx="5">
                  <c:v>7.88</c:v>
                </c:pt>
                <c:pt idx="6">
                  <c:v>4.75</c:v>
                </c:pt>
                <c:pt idx="7">
                  <c:v>1.23</c:v>
                </c:pt>
                <c:pt idx="8">
                  <c:v>2.44</c:v>
                </c:pt>
                <c:pt idx="9">
                  <c:v>5.52</c:v>
                </c:pt>
                <c:pt idx="10">
                  <c:v>5.04</c:v>
                </c:pt>
                <c:pt idx="11">
                  <c:v>2.97</c:v>
                </c:pt>
                <c:pt idx="12">
                  <c:v>14.57</c:v>
                </c:pt>
                <c:pt idx="13">
                  <c:v>13.22</c:v>
                </c:pt>
                <c:pt idx="14">
                  <c:v>0</c:v>
                </c:pt>
                <c:pt idx="15">
                  <c:v>0.9</c:v>
                </c:pt>
                <c:pt idx="16">
                  <c:v>4.21</c:v>
                </c:pt>
                <c:pt idx="17">
                  <c:v>1.66</c:v>
                </c:pt>
                <c:pt idx="18">
                  <c:v>1.1299999999999999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BF-45B8-AB4F-251EE6BF3A72}"/>
            </c:ext>
          </c:extLst>
        </c:ser>
        <c:ser>
          <c:idx val="5"/>
          <c:order val="5"/>
          <c:tx>
            <c:strRef>
              <c:f>'Daily Ave Price'!$A$40</c:f>
              <c:strCache>
                <c:ptCount val="1"/>
                <c:pt idx="0">
                  <c:v>AVG/KG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'Daily Ave Price'!$B$34:$U$34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Price'!$B$40:$U$40</c:f>
              <c:numCache>
                <c:formatCode>"£"#,##0.00</c:formatCode>
                <c:ptCount val="20"/>
                <c:pt idx="0">
                  <c:v>4.1879999999999997</c:v>
                </c:pt>
                <c:pt idx="1">
                  <c:v>3.0460000000000003</c:v>
                </c:pt>
                <c:pt idx="2">
                  <c:v>1.7839999999999996</c:v>
                </c:pt>
                <c:pt idx="3">
                  <c:v>4.1159999999999997</c:v>
                </c:pt>
                <c:pt idx="4">
                  <c:v>2.504</c:v>
                </c:pt>
                <c:pt idx="5">
                  <c:v>7.1059999999999999</c:v>
                </c:pt>
                <c:pt idx="6">
                  <c:v>4.9180000000000001</c:v>
                </c:pt>
                <c:pt idx="7">
                  <c:v>2.218</c:v>
                </c:pt>
                <c:pt idx="8">
                  <c:v>2.2025000000000001</c:v>
                </c:pt>
                <c:pt idx="9">
                  <c:v>4.4799999999999995</c:v>
                </c:pt>
                <c:pt idx="10">
                  <c:v>5.5849999999999991</c:v>
                </c:pt>
                <c:pt idx="11">
                  <c:v>2.7980000000000005</c:v>
                </c:pt>
                <c:pt idx="12">
                  <c:v>13.612</c:v>
                </c:pt>
                <c:pt idx="13">
                  <c:v>12.295</c:v>
                </c:pt>
                <c:pt idx="14">
                  <c:v>5.9399999999999995</c:v>
                </c:pt>
                <c:pt idx="15">
                  <c:v>1.274</c:v>
                </c:pt>
                <c:pt idx="16">
                  <c:v>4.1959999999999997</c:v>
                </c:pt>
                <c:pt idx="17">
                  <c:v>1.5125</c:v>
                </c:pt>
                <c:pt idx="18">
                  <c:v>1.1174999999999999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BF-45B8-AB4F-251EE6BF3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7795759"/>
        <c:axId val="1037793359"/>
      </c:barChart>
      <c:catAx>
        <c:axId val="1037795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793359"/>
        <c:crosses val="autoZero"/>
        <c:auto val="1"/>
        <c:lblAlgn val="ctr"/>
        <c:lblOffset val="100"/>
        <c:noMultiLvlLbl val="0"/>
      </c:catAx>
      <c:valAx>
        <c:axId val="1037793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795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Boxes</a:t>
            </a:r>
            <a:r>
              <a:rPr lang="en-GB" baseline="0"/>
              <a:t> at Auction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'Daily Ave Price'!$A$44</c:f>
              <c:strCache>
                <c:ptCount val="1"/>
                <c:pt idx="0">
                  <c:v>Mon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'Daily Ave Price'!$B$43:$N$43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Price'!$B$44:$N$44</c:f>
              <c:numCache>
                <c:formatCode>General</c:formatCode>
                <c:ptCount val="13"/>
                <c:pt idx="0">
                  <c:v>1744</c:v>
                </c:pt>
                <c:pt idx="1">
                  <c:v>2482</c:v>
                </c:pt>
                <c:pt idx="2">
                  <c:v>908</c:v>
                </c:pt>
                <c:pt idx="3">
                  <c:v>64</c:v>
                </c:pt>
                <c:pt idx="4">
                  <c:v>338</c:v>
                </c:pt>
                <c:pt idx="5">
                  <c:v>17</c:v>
                </c:pt>
                <c:pt idx="6">
                  <c:v>282</c:v>
                </c:pt>
                <c:pt idx="7">
                  <c:v>42</c:v>
                </c:pt>
                <c:pt idx="8">
                  <c:v>12</c:v>
                </c:pt>
                <c:pt idx="9">
                  <c:v>68</c:v>
                </c:pt>
                <c:pt idx="10">
                  <c:v>33</c:v>
                </c:pt>
                <c:pt idx="11">
                  <c:v>111</c:v>
                </c:pt>
                <c:pt idx="12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2-435B-A296-E20D7D60B7DA}"/>
            </c:ext>
          </c:extLst>
        </c:ser>
        <c:ser>
          <c:idx val="1"/>
          <c:order val="1"/>
          <c:tx>
            <c:strRef>
              <c:f>'Daily Ave Price'!$A$45</c:f>
              <c:strCache>
                <c:ptCount val="1"/>
                <c:pt idx="0">
                  <c:v>Tuesday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'Daily Ave Price'!$B$43:$N$43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Price'!$B$45:$N$45</c:f>
              <c:numCache>
                <c:formatCode>General</c:formatCode>
                <c:ptCount val="13"/>
                <c:pt idx="0">
                  <c:v>665</c:v>
                </c:pt>
                <c:pt idx="1">
                  <c:v>1879</c:v>
                </c:pt>
                <c:pt idx="2">
                  <c:v>643</c:v>
                </c:pt>
                <c:pt idx="3">
                  <c:v>22</c:v>
                </c:pt>
                <c:pt idx="4">
                  <c:v>315</c:v>
                </c:pt>
                <c:pt idx="5">
                  <c:v>8</c:v>
                </c:pt>
                <c:pt idx="6">
                  <c:v>135</c:v>
                </c:pt>
                <c:pt idx="7">
                  <c:v>51</c:v>
                </c:pt>
                <c:pt idx="8">
                  <c:v>7</c:v>
                </c:pt>
                <c:pt idx="9">
                  <c:v>42</c:v>
                </c:pt>
                <c:pt idx="10">
                  <c:v>33</c:v>
                </c:pt>
                <c:pt idx="11">
                  <c:v>58</c:v>
                </c:pt>
                <c:pt idx="12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02-435B-A296-E20D7D60B7DA}"/>
            </c:ext>
          </c:extLst>
        </c:ser>
        <c:ser>
          <c:idx val="2"/>
          <c:order val="2"/>
          <c:tx>
            <c:strRef>
              <c:f>'Daily Ave Price'!$A$46</c:f>
              <c:strCache>
                <c:ptCount val="1"/>
                <c:pt idx="0">
                  <c:v>Wed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'Daily Ave Price'!$B$43:$N$43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Price'!$B$46:$N$46</c:f>
              <c:numCache>
                <c:formatCode>General</c:formatCode>
                <c:ptCount val="13"/>
                <c:pt idx="0">
                  <c:v>889</c:v>
                </c:pt>
                <c:pt idx="1">
                  <c:v>1384</c:v>
                </c:pt>
                <c:pt idx="2">
                  <c:v>632</c:v>
                </c:pt>
                <c:pt idx="3">
                  <c:v>90</c:v>
                </c:pt>
                <c:pt idx="4">
                  <c:v>316</c:v>
                </c:pt>
                <c:pt idx="5">
                  <c:v>30</c:v>
                </c:pt>
                <c:pt idx="6">
                  <c:v>101</c:v>
                </c:pt>
                <c:pt idx="7">
                  <c:v>33</c:v>
                </c:pt>
                <c:pt idx="8">
                  <c:v>1</c:v>
                </c:pt>
                <c:pt idx="9">
                  <c:v>36</c:v>
                </c:pt>
                <c:pt idx="10">
                  <c:v>16</c:v>
                </c:pt>
                <c:pt idx="11">
                  <c:v>32</c:v>
                </c:pt>
                <c:pt idx="12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02-435B-A296-E20D7D60B7DA}"/>
            </c:ext>
          </c:extLst>
        </c:ser>
        <c:ser>
          <c:idx val="3"/>
          <c:order val="3"/>
          <c:tx>
            <c:strRef>
              <c:f>'Daily Ave Price'!$A$47</c:f>
              <c:strCache>
                <c:ptCount val="1"/>
                <c:pt idx="0">
                  <c:v>Thurs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'Daily Ave Price'!$B$43:$N$43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Price'!$B$47:$N$47</c:f>
              <c:numCache>
                <c:formatCode>General</c:formatCode>
                <c:ptCount val="13"/>
                <c:pt idx="0">
                  <c:v>305</c:v>
                </c:pt>
                <c:pt idx="1">
                  <c:v>794</c:v>
                </c:pt>
                <c:pt idx="2">
                  <c:v>278</c:v>
                </c:pt>
                <c:pt idx="3">
                  <c:v>36</c:v>
                </c:pt>
                <c:pt idx="4">
                  <c:v>38</c:v>
                </c:pt>
                <c:pt idx="5">
                  <c:v>3</c:v>
                </c:pt>
                <c:pt idx="6">
                  <c:v>274</c:v>
                </c:pt>
                <c:pt idx="7">
                  <c:v>5</c:v>
                </c:pt>
                <c:pt idx="8">
                  <c:v>56</c:v>
                </c:pt>
                <c:pt idx="9">
                  <c:v>8</c:v>
                </c:pt>
                <c:pt idx="10">
                  <c:v>10</c:v>
                </c:pt>
                <c:pt idx="11">
                  <c:v>80</c:v>
                </c:pt>
                <c:pt idx="1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02-435B-A296-E20D7D60B7DA}"/>
            </c:ext>
          </c:extLst>
        </c:ser>
        <c:ser>
          <c:idx val="4"/>
          <c:order val="4"/>
          <c:tx>
            <c:strRef>
              <c:f>'Daily Ave Price'!$A$48</c:f>
              <c:strCache>
                <c:ptCount val="1"/>
                <c:pt idx="0">
                  <c:v>Friday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'Daily Ave Price'!$B$43:$N$43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Price'!$B$48:$N$48</c:f>
              <c:numCache>
                <c:formatCode>General</c:formatCode>
                <c:ptCount val="13"/>
                <c:pt idx="0">
                  <c:v>1070</c:v>
                </c:pt>
                <c:pt idx="1">
                  <c:v>903</c:v>
                </c:pt>
                <c:pt idx="2">
                  <c:v>312</c:v>
                </c:pt>
                <c:pt idx="3">
                  <c:v>161</c:v>
                </c:pt>
                <c:pt idx="4">
                  <c:v>1159</c:v>
                </c:pt>
                <c:pt idx="5">
                  <c:v>12</c:v>
                </c:pt>
                <c:pt idx="6">
                  <c:v>150</c:v>
                </c:pt>
                <c:pt idx="7">
                  <c:v>5</c:v>
                </c:pt>
                <c:pt idx="8">
                  <c:v>31</c:v>
                </c:pt>
                <c:pt idx="9">
                  <c:v>34</c:v>
                </c:pt>
                <c:pt idx="10">
                  <c:v>37</c:v>
                </c:pt>
                <c:pt idx="11">
                  <c:v>155</c:v>
                </c:pt>
                <c:pt idx="12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02-435B-A296-E20D7D60B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9019919"/>
        <c:axId val="1249018479"/>
      </c:barChart>
      <c:catAx>
        <c:axId val="1249019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018479"/>
        <c:crosses val="autoZero"/>
        <c:auto val="1"/>
        <c:lblAlgn val="ctr"/>
        <c:lblOffset val="100"/>
        <c:noMultiLvlLbl val="0"/>
      </c:catAx>
      <c:valAx>
        <c:axId val="1249018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019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Price at Auction Week 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'Daily Ave Price'!$A$67</c:f>
              <c:strCache>
                <c:ptCount val="1"/>
                <c:pt idx="0">
                  <c:v>Mon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'Daily Ave Price'!$B$66:$U$66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Price'!$B$67:$U$67</c:f>
              <c:numCache>
                <c:formatCode>"£"#,##0.00</c:formatCode>
                <c:ptCount val="20"/>
                <c:pt idx="0">
                  <c:v>3.15</c:v>
                </c:pt>
                <c:pt idx="1">
                  <c:v>2.21</c:v>
                </c:pt>
                <c:pt idx="2">
                  <c:v>1.4</c:v>
                </c:pt>
                <c:pt idx="3">
                  <c:v>3.78</c:v>
                </c:pt>
                <c:pt idx="4">
                  <c:v>2.06</c:v>
                </c:pt>
                <c:pt idx="5">
                  <c:v>9.1999999999999993</c:v>
                </c:pt>
                <c:pt idx="6">
                  <c:v>4.62</c:v>
                </c:pt>
                <c:pt idx="7">
                  <c:v>1.56</c:v>
                </c:pt>
                <c:pt idx="8">
                  <c:v>2.0299999999999998</c:v>
                </c:pt>
                <c:pt idx="9">
                  <c:v>4.6500000000000004</c:v>
                </c:pt>
                <c:pt idx="10">
                  <c:v>5.5</c:v>
                </c:pt>
                <c:pt idx="11">
                  <c:v>1.78</c:v>
                </c:pt>
                <c:pt idx="12">
                  <c:v>10.63</c:v>
                </c:pt>
                <c:pt idx="13">
                  <c:v>16.190000000000001</c:v>
                </c:pt>
                <c:pt idx="14">
                  <c:v>4.17</c:v>
                </c:pt>
                <c:pt idx="15">
                  <c:v>0.99</c:v>
                </c:pt>
                <c:pt idx="16">
                  <c:v>4.1500000000000004</c:v>
                </c:pt>
                <c:pt idx="17">
                  <c:v>1.6</c:v>
                </c:pt>
                <c:pt idx="18">
                  <c:v>1.25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4-4BE3-9952-3C2C5D7EA1CE}"/>
            </c:ext>
          </c:extLst>
        </c:ser>
        <c:ser>
          <c:idx val="1"/>
          <c:order val="1"/>
          <c:tx>
            <c:strRef>
              <c:f>'Daily Ave Price'!$A$68</c:f>
              <c:strCache>
                <c:ptCount val="1"/>
                <c:pt idx="0">
                  <c:v>Tues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'Daily Ave Price'!$B$66:$U$66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Price'!$B$68:$U$68</c:f>
              <c:numCache>
                <c:formatCode>"£"#,##0.00</c:formatCode>
                <c:ptCount val="20"/>
                <c:pt idx="0">
                  <c:v>3.23</c:v>
                </c:pt>
                <c:pt idx="1">
                  <c:v>2.09</c:v>
                </c:pt>
                <c:pt idx="2">
                  <c:v>1.2</c:v>
                </c:pt>
                <c:pt idx="3">
                  <c:v>3.33</c:v>
                </c:pt>
                <c:pt idx="4">
                  <c:v>1.44</c:v>
                </c:pt>
                <c:pt idx="5">
                  <c:v>7.55</c:v>
                </c:pt>
                <c:pt idx="6">
                  <c:v>4.5</c:v>
                </c:pt>
                <c:pt idx="7">
                  <c:v>1.88</c:v>
                </c:pt>
                <c:pt idx="8">
                  <c:v>2.8</c:v>
                </c:pt>
                <c:pt idx="9">
                  <c:v>5.1100000000000003</c:v>
                </c:pt>
                <c:pt idx="10">
                  <c:v>6</c:v>
                </c:pt>
                <c:pt idx="11">
                  <c:v>1.36</c:v>
                </c:pt>
                <c:pt idx="12">
                  <c:v>10.7</c:v>
                </c:pt>
                <c:pt idx="13">
                  <c:v>13.06</c:v>
                </c:pt>
                <c:pt idx="14">
                  <c:v>5.63</c:v>
                </c:pt>
                <c:pt idx="15">
                  <c:v>1</c:v>
                </c:pt>
                <c:pt idx="16">
                  <c:v>4.1100000000000003</c:v>
                </c:pt>
                <c:pt idx="17">
                  <c:v>1.74</c:v>
                </c:pt>
                <c:pt idx="18">
                  <c:v>1.25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14-4BE3-9952-3C2C5D7EA1CE}"/>
            </c:ext>
          </c:extLst>
        </c:ser>
        <c:ser>
          <c:idx val="2"/>
          <c:order val="2"/>
          <c:tx>
            <c:strRef>
              <c:f>'Daily Ave Price'!$A$69</c:f>
              <c:strCache>
                <c:ptCount val="1"/>
                <c:pt idx="0">
                  <c:v>Wed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'Daily Ave Price'!$B$66:$U$66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Price'!$B$69:$U$69</c:f>
              <c:numCache>
                <c:formatCode>"£"#,##0.00</c:formatCode>
                <c:ptCount val="20"/>
                <c:pt idx="0">
                  <c:v>3.19</c:v>
                </c:pt>
                <c:pt idx="1">
                  <c:v>2.36</c:v>
                </c:pt>
                <c:pt idx="2">
                  <c:v>1.88</c:v>
                </c:pt>
                <c:pt idx="3">
                  <c:v>3.88</c:v>
                </c:pt>
                <c:pt idx="4">
                  <c:v>2.0299999999999998</c:v>
                </c:pt>
                <c:pt idx="5">
                  <c:v>5.61</c:v>
                </c:pt>
                <c:pt idx="6">
                  <c:v>4.63</c:v>
                </c:pt>
                <c:pt idx="7">
                  <c:v>1.82</c:v>
                </c:pt>
                <c:pt idx="8">
                  <c:v>0</c:v>
                </c:pt>
                <c:pt idx="9">
                  <c:v>1.33</c:v>
                </c:pt>
                <c:pt idx="10">
                  <c:v>5</c:v>
                </c:pt>
                <c:pt idx="11">
                  <c:v>2.39</c:v>
                </c:pt>
                <c:pt idx="12">
                  <c:v>9.19</c:v>
                </c:pt>
                <c:pt idx="13">
                  <c:v>14.2</c:v>
                </c:pt>
                <c:pt idx="14">
                  <c:v>0</c:v>
                </c:pt>
                <c:pt idx="15">
                  <c:v>2.75</c:v>
                </c:pt>
                <c:pt idx="16">
                  <c:v>4.1500000000000004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14-4BE3-9952-3C2C5D7EA1CE}"/>
            </c:ext>
          </c:extLst>
        </c:ser>
        <c:ser>
          <c:idx val="3"/>
          <c:order val="3"/>
          <c:tx>
            <c:strRef>
              <c:f>'Daily Ave Price'!$A$70</c:f>
              <c:strCache>
                <c:ptCount val="1"/>
                <c:pt idx="0">
                  <c:v>Thurs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'Daily Ave Price'!$B$66:$U$66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Price'!$B$70:$U$70</c:f>
              <c:numCache>
                <c:formatCode>"£"#,##0.00</c:formatCode>
                <c:ptCount val="20"/>
                <c:pt idx="0">
                  <c:v>3.62</c:v>
                </c:pt>
                <c:pt idx="1">
                  <c:v>2.41</c:v>
                </c:pt>
                <c:pt idx="2">
                  <c:v>1.74</c:v>
                </c:pt>
                <c:pt idx="3">
                  <c:v>3.92</c:v>
                </c:pt>
                <c:pt idx="4">
                  <c:v>1.29</c:v>
                </c:pt>
                <c:pt idx="5">
                  <c:v>7.57</c:v>
                </c:pt>
                <c:pt idx="6">
                  <c:v>4.24</c:v>
                </c:pt>
                <c:pt idx="7">
                  <c:v>2.63</c:v>
                </c:pt>
                <c:pt idx="8">
                  <c:v>2.63</c:v>
                </c:pt>
                <c:pt idx="9">
                  <c:v>4.9000000000000004</c:v>
                </c:pt>
                <c:pt idx="10">
                  <c:v>0</c:v>
                </c:pt>
                <c:pt idx="11">
                  <c:v>2.48</c:v>
                </c:pt>
                <c:pt idx="12">
                  <c:v>11.43</c:v>
                </c:pt>
                <c:pt idx="13">
                  <c:v>14.89</c:v>
                </c:pt>
                <c:pt idx="14">
                  <c:v>12.71</c:v>
                </c:pt>
                <c:pt idx="15">
                  <c:v>0.69</c:v>
                </c:pt>
                <c:pt idx="16">
                  <c:v>3.95</c:v>
                </c:pt>
                <c:pt idx="17">
                  <c:v>1.55</c:v>
                </c:pt>
                <c:pt idx="18">
                  <c:v>1.5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14-4BE3-9952-3C2C5D7EA1CE}"/>
            </c:ext>
          </c:extLst>
        </c:ser>
        <c:ser>
          <c:idx val="4"/>
          <c:order val="4"/>
          <c:tx>
            <c:strRef>
              <c:f>'Daily Ave Price'!$A$71</c:f>
              <c:strCache>
                <c:ptCount val="1"/>
                <c:pt idx="0">
                  <c:v>Fri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'Daily Ave Price'!$B$66:$U$66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Price'!$B$71:$U$71</c:f>
              <c:numCache>
                <c:formatCode>"£"#,##0.00</c:formatCode>
                <c:ptCount val="20"/>
                <c:pt idx="0">
                  <c:v>3.22</c:v>
                </c:pt>
                <c:pt idx="1">
                  <c:v>2</c:v>
                </c:pt>
                <c:pt idx="2">
                  <c:v>0.84</c:v>
                </c:pt>
                <c:pt idx="3">
                  <c:v>2.77</c:v>
                </c:pt>
                <c:pt idx="4">
                  <c:v>1.1399999999999999</c:v>
                </c:pt>
                <c:pt idx="5">
                  <c:v>5.53</c:v>
                </c:pt>
                <c:pt idx="6">
                  <c:v>3.56</c:v>
                </c:pt>
                <c:pt idx="7">
                  <c:v>1.37</c:v>
                </c:pt>
                <c:pt idx="8">
                  <c:v>1.64</c:v>
                </c:pt>
                <c:pt idx="9">
                  <c:v>4.5999999999999996</c:v>
                </c:pt>
                <c:pt idx="10">
                  <c:v>3.91</c:v>
                </c:pt>
                <c:pt idx="11">
                  <c:v>1</c:v>
                </c:pt>
                <c:pt idx="12">
                  <c:v>14.75</c:v>
                </c:pt>
                <c:pt idx="13">
                  <c:v>12.66</c:v>
                </c:pt>
                <c:pt idx="14">
                  <c:v>4.9000000000000004</c:v>
                </c:pt>
                <c:pt idx="15">
                  <c:v>0.66</c:v>
                </c:pt>
                <c:pt idx="16">
                  <c:v>3.34</c:v>
                </c:pt>
                <c:pt idx="17">
                  <c:v>1.44</c:v>
                </c:pt>
                <c:pt idx="18">
                  <c:v>1.07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14-4BE3-9952-3C2C5D7EA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3918304"/>
        <c:axId val="1243918784"/>
      </c:barChart>
      <c:catAx>
        <c:axId val="124391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3918784"/>
        <c:crosses val="autoZero"/>
        <c:auto val="1"/>
        <c:lblAlgn val="ctr"/>
        <c:lblOffset val="100"/>
        <c:noMultiLvlLbl val="0"/>
      </c:catAx>
      <c:valAx>
        <c:axId val="124391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3918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Boxes at Auction Week 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'Daily Ave Price'!$A$76</c:f>
              <c:strCache>
                <c:ptCount val="1"/>
                <c:pt idx="0">
                  <c:v>Mon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'Daily Ave Price'!$B$75:$N$75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Price'!$B$76:$N$76</c:f>
              <c:numCache>
                <c:formatCode>General</c:formatCode>
                <c:ptCount val="13"/>
                <c:pt idx="0">
                  <c:v>1806</c:v>
                </c:pt>
                <c:pt idx="1">
                  <c:v>2891</c:v>
                </c:pt>
                <c:pt idx="2">
                  <c:v>1047</c:v>
                </c:pt>
                <c:pt idx="3">
                  <c:v>51</c:v>
                </c:pt>
                <c:pt idx="4">
                  <c:v>299</c:v>
                </c:pt>
                <c:pt idx="5">
                  <c:v>16</c:v>
                </c:pt>
                <c:pt idx="6">
                  <c:v>355</c:v>
                </c:pt>
                <c:pt idx="7">
                  <c:v>103</c:v>
                </c:pt>
                <c:pt idx="8">
                  <c:v>18</c:v>
                </c:pt>
                <c:pt idx="9">
                  <c:v>24</c:v>
                </c:pt>
                <c:pt idx="10">
                  <c:v>50</c:v>
                </c:pt>
                <c:pt idx="11">
                  <c:v>88</c:v>
                </c:pt>
                <c:pt idx="12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4F-42B0-9194-B78DEF01A16E}"/>
            </c:ext>
          </c:extLst>
        </c:ser>
        <c:ser>
          <c:idx val="1"/>
          <c:order val="1"/>
          <c:tx>
            <c:strRef>
              <c:f>'Daily Ave Price'!$A$77</c:f>
              <c:strCache>
                <c:ptCount val="1"/>
                <c:pt idx="0">
                  <c:v>Tuesday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'Daily Ave Price'!$B$75:$N$75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Price'!$B$77:$N$77</c:f>
              <c:numCache>
                <c:formatCode>General</c:formatCode>
                <c:ptCount val="13"/>
                <c:pt idx="0">
                  <c:v>1191</c:v>
                </c:pt>
                <c:pt idx="1">
                  <c:v>1205</c:v>
                </c:pt>
                <c:pt idx="2">
                  <c:v>599</c:v>
                </c:pt>
                <c:pt idx="3">
                  <c:v>32</c:v>
                </c:pt>
                <c:pt idx="4">
                  <c:v>459</c:v>
                </c:pt>
                <c:pt idx="5">
                  <c:v>12</c:v>
                </c:pt>
                <c:pt idx="6">
                  <c:v>109</c:v>
                </c:pt>
                <c:pt idx="7">
                  <c:v>44</c:v>
                </c:pt>
                <c:pt idx="8">
                  <c:v>11</c:v>
                </c:pt>
                <c:pt idx="9">
                  <c:v>67</c:v>
                </c:pt>
                <c:pt idx="10">
                  <c:v>12</c:v>
                </c:pt>
                <c:pt idx="11">
                  <c:v>36</c:v>
                </c:pt>
                <c:pt idx="12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F-42B0-9194-B78DEF01A16E}"/>
            </c:ext>
          </c:extLst>
        </c:ser>
        <c:ser>
          <c:idx val="2"/>
          <c:order val="2"/>
          <c:tx>
            <c:strRef>
              <c:f>'Daily Ave Price'!$A$78</c:f>
              <c:strCache>
                <c:ptCount val="1"/>
                <c:pt idx="0">
                  <c:v>Wed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'Daily Ave Price'!$B$75:$N$75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Price'!$B$78:$N$78</c:f>
              <c:numCache>
                <c:formatCode>General</c:formatCode>
                <c:ptCount val="13"/>
                <c:pt idx="0">
                  <c:v>995</c:v>
                </c:pt>
                <c:pt idx="1">
                  <c:v>963</c:v>
                </c:pt>
                <c:pt idx="2">
                  <c:v>406</c:v>
                </c:pt>
                <c:pt idx="3">
                  <c:v>10</c:v>
                </c:pt>
                <c:pt idx="4">
                  <c:v>400</c:v>
                </c:pt>
                <c:pt idx="5">
                  <c:v>5</c:v>
                </c:pt>
                <c:pt idx="6">
                  <c:v>55</c:v>
                </c:pt>
                <c:pt idx="7">
                  <c:v>52</c:v>
                </c:pt>
                <c:pt idx="8">
                  <c:v>0</c:v>
                </c:pt>
                <c:pt idx="9">
                  <c:v>4</c:v>
                </c:pt>
                <c:pt idx="10">
                  <c:v>5</c:v>
                </c:pt>
                <c:pt idx="11">
                  <c:v>25</c:v>
                </c:pt>
                <c:pt idx="12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4F-42B0-9194-B78DEF01A16E}"/>
            </c:ext>
          </c:extLst>
        </c:ser>
        <c:ser>
          <c:idx val="3"/>
          <c:order val="3"/>
          <c:tx>
            <c:strRef>
              <c:f>'Daily Ave Price'!$A$79</c:f>
              <c:strCache>
                <c:ptCount val="1"/>
                <c:pt idx="0">
                  <c:v>Thurs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'Daily Ave Price'!$B$75:$N$75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Price'!$B$79:$N$79</c:f>
              <c:numCache>
                <c:formatCode>General</c:formatCode>
                <c:ptCount val="13"/>
                <c:pt idx="0">
                  <c:v>486</c:v>
                </c:pt>
                <c:pt idx="1">
                  <c:v>1203</c:v>
                </c:pt>
                <c:pt idx="2">
                  <c:v>624</c:v>
                </c:pt>
                <c:pt idx="3">
                  <c:v>13</c:v>
                </c:pt>
                <c:pt idx="4">
                  <c:v>32</c:v>
                </c:pt>
                <c:pt idx="5">
                  <c:v>6</c:v>
                </c:pt>
                <c:pt idx="6">
                  <c:v>156</c:v>
                </c:pt>
                <c:pt idx="7">
                  <c:v>11</c:v>
                </c:pt>
                <c:pt idx="8">
                  <c:v>3</c:v>
                </c:pt>
                <c:pt idx="9">
                  <c:v>75</c:v>
                </c:pt>
                <c:pt idx="10">
                  <c:v>20</c:v>
                </c:pt>
                <c:pt idx="11">
                  <c:v>60</c:v>
                </c:pt>
                <c:pt idx="12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4F-42B0-9194-B78DEF01A16E}"/>
            </c:ext>
          </c:extLst>
        </c:ser>
        <c:ser>
          <c:idx val="4"/>
          <c:order val="4"/>
          <c:tx>
            <c:strRef>
              <c:f>'Daily Ave Price'!$A$80</c:f>
              <c:strCache>
                <c:ptCount val="1"/>
                <c:pt idx="0">
                  <c:v>Friday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'Daily Ave Price'!$B$75:$N$75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Price'!$B$80:$N$80</c:f>
              <c:numCache>
                <c:formatCode>General</c:formatCode>
                <c:ptCount val="13"/>
                <c:pt idx="0">
                  <c:v>1696</c:v>
                </c:pt>
                <c:pt idx="1">
                  <c:v>2146</c:v>
                </c:pt>
                <c:pt idx="2">
                  <c:v>1006</c:v>
                </c:pt>
                <c:pt idx="3">
                  <c:v>179</c:v>
                </c:pt>
                <c:pt idx="4">
                  <c:v>1409</c:v>
                </c:pt>
                <c:pt idx="5">
                  <c:v>42</c:v>
                </c:pt>
                <c:pt idx="6">
                  <c:v>837</c:v>
                </c:pt>
                <c:pt idx="7">
                  <c:v>22</c:v>
                </c:pt>
                <c:pt idx="8">
                  <c:v>108</c:v>
                </c:pt>
                <c:pt idx="9">
                  <c:v>58</c:v>
                </c:pt>
                <c:pt idx="10">
                  <c:v>61</c:v>
                </c:pt>
                <c:pt idx="11">
                  <c:v>181</c:v>
                </c:pt>
                <c:pt idx="12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4F-42B0-9194-B78DEF01A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3925984"/>
        <c:axId val="1243926944"/>
      </c:barChart>
      <c:catAx>
        <c:axId val="12439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3926944"/>
        <c:crosses val="autoZero"/>
        <c:auto val="1"/>
        <c:lblAlgn val="ctr"/>
        <c:lblOffset val="100"/>
        <c:noMultiLvlLbl val="0"/>
      </c:catAx>
      <c:valAx>
        <c:axId val="124392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3925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6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('Weekly Report '!$B$95,'Weekly Report '!$D$95,'Weekly Report '!$F$95,'Weekly Report '!$H$95,'Weekly Report '!$J$95)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'!$B$96,'Weekly Report '!$D$96,'Weekly Report '!$F$96,'Weekly Report '!$H$96,'Weekly Report '!$J$96)</c:f>
              <c:numCache>
                <c:formatCode>#,##0</c:formatCode>
                <c:ptCount val="5"/>
                <c:pt idx="0">
                  <c:v>3376</c:v>
                </c:pt>
                <c:pt idx="1">
                  <c:v>5554</c:v>
                </c:pt>
                <c:pt idx="2">
                  <c:v>5457</c:v>
                </c:pt>
                <c:pt idx="3">
                  <c:v>5769</c:v>
                </c:pt>
                <c:pt idx="4">
                  <c:v>3139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9-4989-97FD-D6F75F56B1C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('Weekly Report '!$B$95,'Weekly Report '!$D$95,'Weekly Report '!$F$95,'Weekly Report '!$H$95,'Weekly Report '!$J$95)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'!$B$97,'Weekly Report '!$D$97,'Weekly Report '!$F$97,'Weekly Report '!$H$97,'Weekly Report '!$J$97)</c:f>
              <c:numCache>
                <c:formatCode>#,##0</c:formatCode>
                <c:ptCount val="5"/>
                <c:pt idx="0">
                  <c:v>3376</c:v>
                </c:pt>
                <c:pt idx="1">
                  <c:v>5554</c:v>
                </c:pt>
                <c:pt idx="2">
                  <c:v>4422</c:v>
                </c:pt>
                <c:pt idx="3">
                  <c:v>5124</c:v>
                </c:pt>
                <c:pt idx="4">
                  <c:v>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9-4989-97FD-D6F75F56B1C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('Weekly Report '!$B$95,'Weekly Report '!$D$95,'Weekly Report '!$F$95,'Weekly Report '!$H$95,'Weekly Report '!$J$95)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'!$B$98,'Weekly Report '!$D$98,'Weekly Report '!$F$98,'Weekly Report '!$H$98,'Weekly Report '!$J$98)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1035</c:v>
                </c:pt>
                <c:pt idx="3">
                  <c:v>645</c:v>
                </c:pt>
                <c:pt idx="4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29-4989-97FD-D6F75F56B1CD}"/>
            </c:ext>
          </c:extLst>
        </c:ser>
        <c:ser>
          <c:idx val="3"/>
          <c:order val="3"/>
          <c:tx>
            <c:v>Week 06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64"/>
              <c:pt idx="14">
                <c:v>Peterhead Kilos Peterhead Value Peterhead Average Hanstholm Kilos Hanstholm Value Hanstholm Average Shetland Kilos Shetland Value</c:v>
              </c:pt>
              <c:pt idx="15">
                <c:v>45691 130080 428915.35 3.3 254193.5 803625.6 3.16 102036 265728</c:v>
              </c:pt>
              <c:pt idx="16">
                <c:v>45692 218705 481290.15 2.2 84130.5 278275.9 3.3 22643 64508.5</c:v>
              </c:pt>
              <c:pt idx="17">
                <c:v>45693 213145 645380.85 3.03 9494.5 39940.82 4.2 12628 35334.2</c:v>
              </c:pt>
              <c:pt idx="18">
                <c:v>45694 225715 639530.55 2.83 113274.5 348970.5 3.08 21839 53620.8</c:v>
              </c:pt>
              <c:pt idx="19">
                <c:v>45695 121545 333108.15 2.74 83336.5 255468.2 3.06 37905 116433</c:v>
              </c:pt>
              <c:pt idx="20">
                <c:v>45695 909190 2528225.05 2.866666667 544429.5 1726281.02 3.446666667 197051 535624.5</c:v>
              </c:pt>
              <c:pt idx="21">
                <c:v>Annual Rolling Total  4176935 11762198.15 2.866666667 544429.5 1980164.02 3.446666667 1355951 3912928.95</c:v>
              </c:pt>
              <c:pt idx="22">
                <c:v>Annual Rolling Total  WHITE FISH</c:v>
              </c:pt>
              <c:pt idx="23">
                <c:v>Annual Rolling Total  Peterhead Boxes Vessels Fraserburgh Boxes Vessels Shetland Boxes Vessels Scrabster Boxes Vessels Kinlochbervie Boxes Vessels</c:v>
              </c:pt>
              <c:pt idx="24">
                <c:v>45691 3376 13 402 4 2699 14 548 3 0 0</c:v>
              </c:pt>
              <c:pt idx="25">
                <c:v>45692 5554 13 1113 7 573 4 0 0 0 0</c:v>
              </c:pt>
              <c:pt idx="26">
                <c:v>45693 5457 11 132 4 332 3 0 0 0 0</c:v>
              </c:pt>
              <c:pt idx="27">
                <c:v>45694 5769 8 0 0 561 6 383 1 0 0</c:v>
              </c:pt>
              <c:pt idx="28">
                <c:v>45695 3139 9 57 3 1021 8 0 0 0 0</c:v>
              </c:pt>
              <c:pt idx="29">
                <c:v>Total 23295 54 1704 18 5186 35 931 4 0 0</c:v>
              </c:pt>
              <c:pt idx="30">
                <c:v>Weekly % 74.86502121 48.64864865 5.476282298 16.21621622 16.66666667 31.53153153 2.992029824 3.603603604 0 0</c:v>
              </c:pt>
              <c:pt idx="31">
                <c:v>VSL/ AVG/ Box  431.3888889 48.64864865 94.66666667 16.21621622 148.1714286 31.53153153 232.75</c:v>
              </c:pt>
            </c:strLit>
          </c:cat>
          <c:val>
            <c:numLit>
              <c:formatCode>General</c:formatCode>
              <c:ptCount val="6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4">
                <c:v>0</c:v>
              </c:pt>
              <c:pt idx="15">
                <c:v>2.6</c:v>
              </c:pt>
              <c:pt idx="16">
                <c:v>2.84</c:v>
              </c:pt>
              <c:pt idx="17">
                <c:v>2.79</c:v>
              </c:pt>
              <c:pt idx="18">
                <c:v>2.4500000000000002</c:v>
              </c:pt>
              <c:pt idx="19">
                <c:v>3.07</c:v>
              </c:pt>
              <c:pt idx="20">
                <c:v>2.77</c:v>
              </c:pt>
              <c:pt idx="29">
                <c:v>31116</c:v>
              </c:pt>
            </c:numLit>
          </c:val>
          <c:extLst>
            <c:ext xmlns:c16="http://schemas.microsoft.com/office/drawing/2014/chart" uri="{C3380CC4-5D6E-409C-BE32-E72D297353CC}">
              <c16:uniqueId val="{00000004-031B-4B5C-80A8-D5A1759C58C6}"/>
            </c:ext>
          </c:extLst>
        </c:ser>
        <c:ser>
          <c:idx val="4"/>
          <c:order val="4"/>
          <c:tx>
            <c:v>Total Boxes 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64"/>
              <c:pt idx="14">
                <c:v>Peterhead Kilos Peterhead Value Peterhead Average Hanstholm Kilos Hanstholm Value Hanstholm Average Shetland Kilos Shetland Value</c:v>
              </c:pt>
              <c:pt idx="15">
                <c:v>45691 130080 428915.35 3.3 254193.5 803625.6 3.16 102036 265728</c:v>
              </c:pt>
              <c:pt idx="16">
                <c:v>45692 218705 481290.15 2.2 84130.5 278275.9 3.3 22643 64508.5</c:v>
              </c:pt>
              <c:pt idx="17">
                <c:v>45693 213145 645380.85 3.03 9494.5 39940.82 4.2 12628 35334.2</c:v>
              </c:pt>
              <c:pt idx="18">
                <c:v>45694 225715 639530.55 2.83 113274.5 348970.5 3.08 21839 53620.8</c:v>
              </c:pt>
              <c:pt idx="19">
                <c:v>45695 121545 333108.15 2.74 83336.5 255468.2 3.06 37905 116433</c:v>
              </c:pt>
              <c:pt idx="20">
                <c:v>45695 909190 2528225.05 2.866666667 544429.5 1726281.02 3.446666667 197051 535624.5</c:v>
              </c:pt>
              <c:pt idx="21">
                <c:v>Annual Rolling Total  4176935 11762198.15 2.866666667 544429.5 1980164.02 3.446666667 1355951 3912928.95</c:v>
              </c:pt>
              <c:pt idx="22">
                <c:v>Annual Rolling Total  WHITE FISH</c:v>
              </c:pt>
              <c:pt idx="23">
                <c:v>Annual Rolling Total  Peterhead Boxes Vessels Fraserburgh Boxes Vessels Shetland Boxes Vessels Scrabster Boxes Vessels Kinlochbervie Boxes Vessels</c:v>
              </c:pt>
              <c:pt idx="24">
                <c:v>45691 3376 13 402 4 2699 14 548 3 0 0</c:v>
              </c:pt>
              <c:pt idx="25">
                <c:v>45692 5554 13 1113 7 573 4 0 0 0 0</c:v>
              </c:pt>
              <c:pt idx="26">
                <c:v>45693 5457 11 132 4 332 3 0 0 0 0</c:v>
              </c:pt>
              <c:pt idx="27">
                <c:v>45694 5769 8 0 0 561 6 383 1 0 0</c:v>
              </c:pt>
              <c:pt idx="28">
                <c:v>45695 3139 9 57 3 1021 8 0 0 0 0</c:v>
              </c:pt>
              <c:pt idx="29">
                <c:v>Total 23295 54 1704 18 5186 35 931 4 0 0</c:v>
              </c:pt>
              <c:pt idx="30">
                <c:v>Weekly % 74.86502121 48.64864865 5.476282298 16.21621622 16.66666667 31.53153153 2.992029824 3.603603604 0 0</c:v>
              </c:pt>
              <c:pt idx="31">
                <c:v>VSL/ AVG/ Box  431.3888889 48.64864865 94.66666667 16.21621622 148.1714286 31.53153153 232.75</c:v>
              </c:pt>
            </c:strLit>
          </c:cat>
          <c:val>
            <c:numLit>
              <c:formatCode>General</c:formatCode>
              <c:ptCount val="64"/>
              <c:pt idx="0">
                <c:v>3376</c:v>
              </c:pt>
              <c:pt idx="1">
                <c:v>13</c:v>
              </c:pt>
              <c:pt idx="2">
                <c:v>5554</c:v>
              </c:pt>
              <c:pt idx="3">
                <c:v>13</c:v>
              </c:pt>
              <c:pt idx="4">
                <c:v>5457</c:v>
              </c:pt>
              <c:pt idx="5">
                <c:v>15</c:v>
              </c:pt>
              <c:pt idx="6">
                <c:v>5769</c:v>
              </c:pt>
              <c:pt idx="7">
                <c:v>8</c:v>
              </c:pt>
              <c:pt idx="8">
                <c:v>3139</c:v>
              </c:pt>
              <c:pt idx="9">
                <c:v>9</c:v>
              </c:pt>
              <c:pt idx="10">
                <c:v>23295</c:v>
              </c:pt>
              <c:pt idx="11">
                <c:v>58</c:v>
              </c:pt>
              <c:pt idx="29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5-031B-4B5C-80A8-D5A1759C58C6}"/>
            </c:ext>
          </c:extLst>
        </c:ser>
        <c:ser>
          <c:idx val="5"/>
          <c:order val="5"/>
          <c:tx>
            <c:v>Direct 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64"/>
              <c:pt idx="14">
                <c:v>Peterhead Kilos Peterhead Value Peterhead Average Hanstholm Kilos Hanstholm Value Hanstholm Average Shetland Kilos Shetland Value</c:v>
              </c:pt>
              <c:pt idx="15">
                <c:v>45691 130080 428915.35 3.3 254193.5 803625.6 3.16 102036 265728</c:v>
              </c:pt>
              <c:pt idx="16">
                <c:v>45692 218705 481290.15 2.2 84130.5 278275.9 3.3 22643 64508.5</c:v>
              </c:pt>
              <c:pt idx="17">
                <c:v>45693 213145 645380.85 3.03 9494.5 39940.82 4.2 12628 35334.2</c:v>
              </c:pt>
              <c:pt idx="18">
                <c:v>45694 225715 639530.55 2.83 113274.5 348970.5 3.08 21839 53620.8</c:v>
              </c:pt>
              <c:pt idx="19">
                <c:v>45695 121545 333108.15 2.74 83336.5 255468.2 3.06 37905 116433</c:v>
              </c:pt>
              <c:pt idx="20">
                <c:v>45695 909190 2528225.05 2.866666667 544429.5 1726281.02 3.446666667 197051 535624.5</c:v>
              </c:pt>
              <c:pt idx="21">
                <c:v>Annual Rolling Total  4176935 11762198.15 2.866666667 544429.5 1980164.02 3.446666667 1355951 3912928.95</c:v>
              </c:pt>
              <c:pt idx="22">
                <c:v>Annual Rolling Total  WHITE FISH</c:v>
              </c:pt>
              <c:pt idx="23">
                <c:v>Annual Rolling Total  Peterhead Boxes Vessels Fraserburgh Boxes Vessels Shetland Boxes Vessels Scrabster Boxes Vessels Kinlochbervie Boxes Vessels</c:v>
              </c:pt>
              <c:pt idx="24">
                <c:v>45691 3376 13 402 4 2699 14 548 3 0 0</c:v>
              </c:pt>
              <c:pt idx="25">
                <c:v>45692 5554 13 1113 7 573 4 0 0 0 0</c:v>
              </c:pt>
              <c:pt idx="26">
                <c:v>45693 5457 11 132 4 332 3 0 0 0 0</c:v>
              </c:pt>
              <c:pt idx="27">
                <c:v>45694 5769 8 0 0 561 6 383 1 0 0</c:v>
              </c:pt>
              <c:pt idx="28">
                <c:v>45695 3139 9 57 3 1021 8 0 0 0 0</c:v>
              </c:pt>
              <c:pt idx="29">
                <c:v>Total 23295 54 1704 18 5186 35 931 4 0 0</c:v>
              </c:pt>
              <c:pt idx="30">
                <c:v>Weekly % 74.86502121 48.64864865 5.476282298 16.21621622 16.66666667 31.53153153 2.992029824 3.603603604 0 0</c:v>
              </c:pt>
              <c:pt idx="31">
                <c:v>VSL/ AVG/ Box  431.3888889 48.64864865 94.66666667 16.21621622 148.1714286 31.53153153 232.75</c:v>
              </c:pt>
            </c:strLit>
          </c:cat>
          <c:val>
            <c:numLit>
              <c:formatCode>General</c:formatCode>
              <c:ptCount val="64"/>
              <c:pt idx="0">
                <c:v>3376</c:v>
              </c:pt>
              <c:pt idx="1">
                <c:v>11</c:v>
              </c:pt>
              <c:pt idx="2">
                <c:v>5554</c:v>
              </c:pt>
              <c:pt idx="3">
                <c:v>11</c:v>
              </c:pt>
              <c:pt idx="4">
                <c:v>4422</c:v>
              </c:pt>
              <c:pt idx="5">
                <c:v>11</c:v>
              </c:pt>
              <c:pt idx="6">
                <c:v>5124</c:v>
              </c:pt>
              <c:pt idx="7">
                <c:v>6</c:v>
              </c:pt>
              <c:pt idx="8">
                <c:v>2858</c:v>
              </c:pt>
              <c:pt idx="9">
                <c:v>5</c:v>
              </c:pt>
              <c:pt idx="10">
                <c:v>21334</c:v>
              </c:pt>
              <c:pt idx="11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6-031B-4B5C-80A8-D5A1759C58C6}"/>
            </c:ext>
          </c:extLst>
        </c:ser>
        <c:ser>
          <c:idx val="6"/>
          <c:order val="6"/>
          <c:tx>
            <c:v>Consigned 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4"/>
              <c:pt idx="14">
                <c:v>Peterhead Kilos Peterhead Value Peterhead Average Hanstholm Kilos Hanstholm Value Hanstholm Average Shetland Kilos Shetland Value</c:v>
              </c:pt>
              <c:pt idx="15">
                <c:v>45691 130080 428915.35 3.3 254193.5 803625.6 3.16 102036 265728</c:v>
              </c:pt>
              <c:pt idx="16">
                <c:v>45692 218705 481290.15 2.2 84130.5 278275.9 3.3 22643 64508.5</c:v>
              </c:pt>
              <c:pt idx="17">
                <c:v>45693 213145 645380.85 3.03 9494.5 39940.82 4.2 12628 35334.2</c:v>
              </c:pt>
              <c:pt idx="18">
                <c:v>45694 225715 639530.55 2.83 113274.5 348970.5 3.08 21839 53620.8</c:v>
              </c:pt>
              <c:pt idx="19">
                <c:v>45695 121545 333108.15 2.74 83336.5 255468.2 3.06 37905 116433</c:v>
              </c:pt>
              <c:pt idx="20">
                <c:v>45695 909190 2528225.05 2.866666667 544429.5 1726281.02 3.446666667 197051 535624.5</c:v>
              </c:pt>
              <c:pt idx="21">
                <c:v>Annual Rolling Total  4176935 11762198.15 2.866666667 544429.5 1980164.02 3.446666667 1355951 3912928.95</c:v>
              </c:pt>
              <c:pt idx="22">
                <c:v>Annual Rolling Total  WHITE FISH</c:v>
              </c:pt>
              <c:pt idx="23">
                <c:v>Annual Rolling Total  Peterhead Boxes Vessels Fraserburgh Boxes Vessels Shetland Boxes Vessels Scrabster Boxes Vessels Kinlochbervie Boxes Vessels</c:v>
              </c:pt>
              <c:pt idx="24">
                <c:v>45691 3376 13 402 4 2699 14 548 3 0 0</c:v>
              </c:pt>
              <c:pt idx="25">
                <c:v>45692 5554 13 1113 7 573 4 0 0 0 0</c:v>
              </c:pt>
              <c:pt idx="26">
                <c:v>45693 5457 11 132 4 332 3 0 0 0 0</c:v>
              </c:pt>
              <c:pt idx="27">
                <c:v>45694 5769 8 0 0 561 6 383 1 0 0</c:v>
              </c:pt>
              <c:pt idx="28">
                <c:v>45695 3139 9 57 3 1021 8 0 0 0 0</c:v>
              </c:pt>
              <c:pt idx="29">
                <c:v>Total 23295 54 1704 18 5186 35 931 4 0 0</c:v>
              </c:pt>
              <c:pt idx="30">
                <c:v>Weekly % 74.86502121 48.64864865 5.476282298 16.21621622 16.66666667 31.53153153 2.992029824 3.603603604 0 0</c:v>
              </c:pt>
              <c:pt idx="31">
                <c:v>VSL/ AVG/ Box  431.3888889 48.64864865 94.66666667 16.21621622 148.1714286 31.53153153 232.75</c:v>
              </c:pt>
            </c:strLit>
          </c:cat>
          <c:val>
            <c:numLit>
              <c:formatCode>General</c:formatCode>
              <c:ptCount val="64"/>
              <c:pt idx="0">
                <c:v>0</c:v>
              </c:pt>
              <c:pt idx="1">
                <c:v>2</c:v>
              </c:pt>
              <c:pt idx="2">
                <c:v>0</c:v>
              </c:pt>
              <c:pt idx="3">
                <c:v>2</c:v>
              </c:pt>
              <c:pt idx="4">
                <c:v>1035</c:v>
              </c:pt>
              <c:pt idx="5">
                <c:v>4</c:v>
              </c:pt>
              <c:pt idx="6">
                <c:v>645</c:v>
              </c:pt>
              <c:pt idx="7">
                <c:v>2</c:v>
              </c:pt>
              <c:pt idx="8">
                <c:v>281</c:v>
              </c:pt>
              <c:pt idx="9">
                <c:v>4</c:v>
              </c:pt>
              <c:pt idx="10">
                <c:v>1961</c:v>
              </c:pt>
              <c:pt idx="1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7-031B-4B5C-80A8-D5A1759C5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5233664"/>
        <c:axId val="495226120"/>
      </c:barChart>
      <c:catAx>
        <c:axId val="49523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226120"/>
        <c:crosses val="autoZero"/>
        <c:auto val="1"/>
        <c:lblAlgn val="ctr"/>
        <c:lblOffset val="100"/>
        <c:noMultiLvlLbl val="0"/>
      </c:catAx>
      <c:valAx>
        <c:axId val="495226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23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Price at Auction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'Daily Ave Price'!$A$163</c:f>
              <c:strCache>
                <c:ptCount val="1"/>
                <c:pt idx="0">
                  <c:v>Mon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'Daily Ave Price'!$B$162:$U$162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Price'!$B$163:$U$163</c:f>
              <c:numCache>
                <c:formatCode>"£"#,##0.00</c:formatCode>
                <c:ptCount val="20"/>
                <c:pt idx="0">
                  <c:v>5.28</c:v>
                </c:pt>
                <c:pt idx="1">
                  <c:v>2.86</c:v>
                </c:pt>
                <c:pt idx="2">
                  <c:v>1.71</c:v>
                </c:pt>
                <c:pt idx="3">
                  <c:v>2.5499999999999998</c:v>
                </c:pt>
                <c:pt idx="4">
                  <c:v>2.17</c:v>
                </c:pt>
                <c:pt idx="5">
                  <c:v>5.94</c:v>
                </c:pt>
                <c:pt idx="6">
                  <c:v>4.46</c:v>
                </c:pt>
                <c:pt idx="7">
                  <c:v>1.3</c:v>
                </c:pt>
                <c:pt idx="8">
                  <c:v>2.13</c:v>
                </c:pt>
                <c:pt idx="9">
                  <c:v>5.19</c:v>
                </c:pt>
                <c:pt idx="10">
                  <c:v>4.3899999999999997</c:v>
                </c:pt>
                <c:pt idx="11">
                  <c:v>2.78</c:v>
                </c:pt>
                <c:pt idx="12">
                  <c:v>11.52</c:v>
                </c:pt>
                <c:pt idx="13">
                  <c:v>7.96</c:v>
                </c:pt>
                <c:pt idx="14">
                  <c:v>0</c:v>
                </c:pt>
                <c:pt idx="15">
                  <c:v>1.34</c:v>
                </c:pt>
                <c:pt idx="16">
                  <c:v>2.84</c:v>
                </c:pt>
                <c:pt idx="17">
                  <c:v>1.7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7-4508-B01F-CC83C234BD44}"/>
            </c:ext>
          </c:extLst>
        </c:ser>
        <c:ser>
          <c:idx val="1"/>
          <c:order val="1"/>
          <c:tx>
            <c:strRef>
              <c:f>'Daily Ave Price'!$A$164</c:f>
              <c:strCache>
                <c:ptCount val="1"/>
                <c:pt idx="0">
                  <c:v>Tues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'Daily Ave Price'!$B$162:$U$162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Price'!$B$164:$U$164</c:f>
              <c:numCache>
                <c:formatCode>"£"#,##0.00</c:formatCode>
                <c:ptCount val="20"/>
                <c:pt idx="0">
                  <c:v>5.05</c:v>
                </c:pt>
                <c:pt idx="1">
                  <c:v>1.71</c:v>
                </c:pt>
                <c:pt idx="2">
                  <c:v>1</c:v>
                </c:pt>
                <c:pt idx="3">
                  <c:v>2.5499999999999998</c:v>
                </c:pt>
                <c:pt idx="4">
                  <c:v>2.04</c:v>
                </c:pt>
                <c:pt idx="5">
                  <c:v>7.52</c:v>
                </c:pt>
                <c:pt idx="6">
                  <c:v>4.1900000000000004</c:v>
                </c:pt>
                <c:pt idx="7">
                  <c:v>3.6</c:v>
                </c:pt>
                <c:pt idx="8">
                  <c:v>1.6</c:v>
                </c:pt>
                <c:pt idx="9">
                  <c:v>5.37</c:v>
                </c:pt>
                <c:pt idx="10">
                  <c:v>5</c:v>
                </c:pt>
                <c:pt idx="11">
                  <c:v>2</c:v>
                </c:pt>
                <c:pt idx="12">
                  <c:v>9.17</c:v>
                </c:pt>
                <c:pt idx="13">
                  <c:v>3.26</c:v>
                </c:pt>
                <c:pt idx="14">
                  <c:v>0</c:v>
                </c:pt>
                <c:pt idx="15">
                  <c:v>0.75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7-4508-B01F-CC83C234BD44}"/>
            </c:ext>
          </c:extLst>
        </c:ser>
        <c:ser>
          <c:idx val="2"/>
          <c:order val="2"/>
          <c:tx>
            <c:strRef>
              <c:f>'Daily Ave Price'!$A$165</c:f>
              <c:strCache>
                <c:ptCount val="1"/>
                <c:pt idx="0">
                  <c:v>Wed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'Daily Ave Price'!$B$162:$U$162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Price'!$B$165:$U$165</c:f>
              <c:numCache>
                <c:formatCode>"£"#,##0.00</c:formatCode>
                <c:ptCount val="20"/>
                <c:pt idx="0">
                  <c:v>6.43</c:v>
                </c:pt>
                <c:pt idx="1">
                  <c:v>2.72</c:v>
                </c:pt>
                <c:pt idx="2">
                  <c:v>1.56</c:v>
                </c:pt>
                <c:pt idx="3">
                  <c:v>2.71</c:v>
                </c:pt>
                <c:pt idx="4">
                  <c:v>2.33</c:v>
                </c:pt>
                <c:pt idx="5">
                  <c:v>7.54</c:v>
                </c:pt>
                <c:pt idx="6">
                  <c:v>4.67</c:v>
                </c:pt>
                <c:pt idx="7">
                  <c:v>1.57</c:v>
                </c:pt>
                <c:pt idx="8">
                  <c:v>2.69</c:v>
                </c:pt>
                <c:pt idx="9">
                  <c:v>6.34</c:v>
                </c:pt>
                <c:pt idx="10">
                  <c:v>4.8899999999999997</c:v>
                </c:pt>
                <c:pt idx="11">
                  <c:v>3.43</c:v>
                </c:pt>
                <c:pt idx="12">
                  <c:v>13.4</c:v>
                </c:pt>
                <c:pt idx="13">
                  <c:v>10.19</c:v>
                </c:pt>
                <c:pt idx="14">
                  <c:v>8.57</c:v>
                </c:pt>
                <c:pt idx="15">
                  <c:v>0.56999999999999995</c:v>
                </c:pt>
                <c:pt idx="16">
                  <c:v>3.42</c:v>
                </c:pt>
                <c:pt idx="17">
                  <c:v>0</c:v>
                </c:pt>
                <c:pt idx="18">
                  <c:v>1.08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C7-4508-B01F-CC83C234BD44}"/>
            </c:ext>
          </c:extLst>
        </c:ser>
        <c:ser>
          <c:idx val="3"/>
          <c:order val="3"/>
          <c:tx>
            <c:strRef>
              <c:f>'Daily Ave Price'!$A$166</c:f>
              <c:strCache>
                <c:ptCount val="1"/>
                <c:pt idx="0">
                  <c:v>Thurs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'Daily Ave Price'!$B$162:$U$162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Price'!$B$166:$U$166</c:f>
              <c:numCache>
                <c:formatCode>"£"#,##0.00</c:formatCode>
                <c:ptCount val="20"/>
                <c:pt idx="0">
                  <c:v>6.59</c:v>
                </c:pt>
                <c:pt idx="1">
                  <c:v>2.37</c:v>
                </c:pt>
                <c:pt idx="2">
                  <c:v>1.43</c:v>
                </c:pt>
                <c:pt idx="3">
                  <c:v>2.65</c:v>
                </c:pt>
                <c:pt idx="4">
                  <c:v>1.9</c:v>
                </c:pt>
                <c:pt idx="5">
                  <c:v>9.39</c:v>
                </c:pt>
                <c:pt idx="6">
                  <c:v>4.79</c:v>
                </c:pt>
                <c:pt idx="7">
                  <c:v>1.82</c:v>
                </c:pt>
                <c:pt idx="8">
                  <c:v>1.49</c:v>
                </c:pt>
                <c:pt idx="9">
                  <c:v>4.25</c:v>
                </c:pt>
                <c:pt idx="10">
                  <c:v>3.75</c:v>
                </c:pt>
                <c:pt idx="11">
                  <c:v>3.21</c:v>
                </c:pt>
                <c:pt idx="12">
                  <c:v>15.31</c:v>
                </c:pt>
                <c:pt idx="13">
                  <c:v>11.25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1.39</c:v>
                </c:pt>
                <c:pt idx="18">
                  <c:v>1.4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C7-4508-B01F-CC83C234BD44}"/>
            </c:ext>
          </c:extLst>
        </c:ser>
        <c:ser>
          <c:idx val="4"/>
          <c:order val="4"/>
          <c:tx>
            <c:strRef>
              <c:f>'Daily Ave Price'!$A$167</c:f>
              <c:strCache>
                <c:ptCount val="1"/>
                <c:pt idx="0">
                  <c:v>Fri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'Daily Ave Price'!$B$162:$U$162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Price'!$B$167:$U$167</c:f>
              <c:numCache>
                <c:formatCode>"£"#,##0.00</c:formatCode>
                <c:ptCount val="20"/>
                <c:pt idx="0">
                  <c:v>5.04</c:v>
                </c:pt>
                <c:pt idx="1">
                  <c:v>2.4500000000000002</c:v>
                </c:pt>
                <c:pt idx="2">
                  <c:v>1.44</c:v>
                </c:pt>
                <c:pt idx="3">
                  <c:v>2.59</c:v>
                </c:pt>
                <c:pt idx="4">
                  <c:v>1.58</c:v>
                </c:pt>
                <c:pt idx="5">
                  <c:v>6.64</c:v>
                </c:pt>
                <c:pt idx="6">
                  <c:v>4.96</c:v>
                </c:pt>
                <c:pt idx="7">
                  <c:v>1.05</c:v>
                </c:pt>
                <c:pt idx="8">
                  <c:v>1.83</c:v>
                </c:pt>
                <c:pt idx="9">
                  <c:v>4.6500000000000004</c:v>
                </c:pt>
                <c:pt idx="10">
                  <c:v>3.9</c:v>
                </c:pt>
                <c:pt idx="11">
                  <c:v>1.06</c:v>
                </c:pt>
                <c:pt idx="12">
                  <c:v>19.11</c:v>
                </c:pt>
                <c:pt idx="13">
                  <c:v>12.61</c:v>
                </c:pt>
                <c:pt idx="14">
                  <c:v>8</c:v>
                </c:pt>
                <c:pt idx="15">
                  <c:v>1.08</c:v>
                </c:pt>
                <c:pt idx="16">
                  <c:v>3.26</c:v>
                </c:pt>
                <c:pt idx="17">
                  <c:v>1.39</c:v>
                </c:pt>
                <c:pt idx="18">
                  <c:v>1.52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C7-4508-B01F-CC83C234B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6443839"/>
        <c:axId val="1236431839"/>
      </c:barChart>
      <c:catAx>
        <c:axId val="1236443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431839"/>
        <c:crosses val="autoZero"/>
        <c:auto val="1"/>
        <c:lblAlgn val="ctr"/>
        <c:lblOffset val="100"/>
        <c:noMultiLvlLbl val="0"/>
      </c:catAx>
      <c:valAx>
        <c:axId val="123643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443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Boxes at Auction </a:t>
            </a:r>
          </a:p>
          <a:p>
            <a:pPr>
              <a:defRPr/>
            </a:pP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'Daily Ave Price'!$A$172</c:f>
              <c:strCache>
                <c:ptCount val="1"/>
                <c:pt idx="0">
                  <c:v>Mon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'Daily Ave Price'!$B$171:$N$171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Price'!$B$172:$N$172</c:f>
              <c:numCache>
                <c:formatCode>General</c:formatCode>
                <c:ptCount val="13"/>
                <c:pt idx="0">
                  <c:v>723</c:v>
                </c:pt>
                <c:pt idx="1">
                  <c:v>893</c:v>
                </c:pt>
                <c:pt idx="2">
                  <c:v>375</c:v>
                </c:pt>
                <c:pt idx="3">
                  <c:v>59</c:v>
                </c:pt>
                <c:pt idx="4">
                  <c:v>455</c:v>
                </c:pt>
                <c:pt idx="5">
                  <c:v>5</c:v>
                </c:pt>
                <c:pt idx="6">
                  <c:v>359</c:v>
                </c:pt>
                <c:pt idx="7">
                  <c:v>27</c:v>
                </c:pt>
                <c:pt idx="8">
                  <c:v>60</c:v>
                </c:pt>
                <c:pt idx="9">
                  <c:v>63</c:v>
                </c:pt>
                <c:pt idx="10">
                  <c:v>8</c:v>
                </c:pt>
                <c:pt idx="11">
                  <c:v>76</c:v>
                </c:pt>
                <c:pt idx="12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F-44F7-B3A4-E55B8357ABCD}"/>
            </c:ext>
          </c:extLst>
        </c:ser>
        <c:ser>
          <c:idx val="1"/>
          <c:order val="1"/>
          <c:tx>
            <c:strRef>
              <c:f>'Daily Ave Price'!$A$173</c:f>
              <c:strCache>
                <c:ptCount val="1"/>
                <c:pt idx="0">
                  <c:v>Tuesday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'Daily Ave Price'!$B$171:$N$171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Price'!$B$173:$N$173</c:f>
              <c:numCache>
                <c:formatCode>General</c:formatCode>
                <c:ptCount val="13"/>
                <c:pt idx="0">
                  <c:v>596</c:v>
                </c:pt>
                <c:pt idx="1">
                  <c:v>2747</c:v>
                </c:pt>
                <c:pt idx="2">
                  <c:v>1110</c:v>
                </c:pt>
                <c:pt idx="3">
                  <c:v>32</c:v>
                </c:pt>
                <c:pt idx="4">
                  <c:v>436</c:v>
                </c:pt>
                <c:pt idx="5">
                  <c:v>11</c:v>
                </c:pt>
                <c:pt idx="6">
                  <c:v>187</c:v>
                </c:pt>
                <c:pt idx="7">
                  <c:v>20</c:v>
                </c:pt>
                <c:pt idx="8">
                  <c:v>4</c:v>
                </c:pt>
                <c:pt idx="9">
                  <c:v>41</c:v>
                </c:pt>
                <c:pt idx="10">
                  <c:v>25</c:v>
                </c:pt>
                <c:pt idx="11">
                  <c:v>24</c:v>
                </c:pt>
                <c:pt idx="12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4F-44F7-B3A4-E55B8357ABCD}"/>
            </c:ext>
          </c:extLst>
        </c:ser>
        <c:ser>
          <c:idx val="2"/>
          <c:order val="2"/>
          <c:tx>
            <c:strRef>
              <c:f>'Daily Ave Price'!$A$174</c:f>
              <c:strCache>
                <c:ptCount val="1"/>
                <c:pt idx="0">
                  <c:v>Wed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'Daily Ave Price'!$B$171:$N$171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Price'!$B$174:$N$174</c:f>
              <c:numCache>
                <c:formatCode>General</c:formatCode>
                <c:ptCount val="13"/>
                <c:pt idx="0">
                  <c:v>699</c:v>
                </c:pt>
                <c:pt idx="1">
                  <c:v>1884</c:v>
                </c:pt>
                <c:pt idx="2">
                  <c:v>1171</c:v>
                </c:pt>
                <c:pt idx="3">
                  <c:v>134</c:v>
                </c:pt>
                <c:pt idx="4">
                  <c:v>703</c:v>
                </c:pt>
                <c:pt idx="5">
                  <c:v>28</c:v>
                </c:pt>
                <c:pt idx="6">
                  <c:v>267</c:v>
                </c:pt>
                <c:pt idx="7">
                  <c:v>31</c:v>
                </c:pt>
                <c:pt idx="8">
                  <c:v>23</c:v>
                </c:pt>
                <c:pt idx="9">
                  <c:v>94</c:v>
                </c:pt>
                <c:pt idx="10">
                  <c:v>31</c:v>
                </c:pt>
                <c:pt idx="11">
                  <c:v>132</c:v>
                </c:pt>
                <c:pt idx="12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4F-44F7-B3A4-E55B8357ABCD}"/>
            </c:ext>
          </c:extLst>
        </c:ser>
        <c:ser>
          <c:idx val="3"/>
          <c:order val="3"/>
          <c:tx>
            <c:strRef>
              <c:f>'Daily Ave Price'!$A$175</c:f>
              <c:strCache>
                <c:ptCount val="1"/>
                <c:pt idx="0">
                  <c:v>Thurs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'Daily Ave Price'!$B$171:$N$171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Price'!$B$175:$N$175</c:f>
              <c:numCache>
                <c:formatCode>General</c:formatCode>
                <c:ptCount val="13"/>
                <c:pt idx="0">
                  <c:v>904</c:v>
                </c:pt>
                <c:pt idx="1">
                  <c:v>2482</c:v>
                </c:pt>
                <c:pt idx="2">
                  <c:v>835</c:v>
                </c:pt>
                <c:pt idx="3">
                  <c:v>181</c:v>
                </c:pt>
                <c:pt idx="4">
                  <c:v>783</c:v>
                </c:pt>
                <c:pt idx="5">
                  <c:v>17</c:v>
                </c:pt>
                <c:pt idx="6">
                  <c:v>136</c:v>
                </c:pt>
                <c:pt idx="7">
                  <c:v>23</c:v>
                </c:pt>
                <c:pt idx="8">
                  <c:v>12</c:v>
                </c:pt>
                <c:pt idx="9">
                  <c:v>19</c:v>
                </c:pt>
                <c:pt idx="10">
                  <c:v>4</c:v>
                </c:pt>
                <c:pt idx="11">
                  <c:v>28</c:v>
                </c:pt>
                <c:pt idx="12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4F-44F7-B3A4-E55B8357ABCD}"/>
            </c:ext>
          </c:extLst>
        </c:ser>
        <c:ser>
          <c:idx val="4"/>
          <c:order val="4"/>
          <c:tx>
            <c:strRef>
              <c:f>'Daily Ave Price'!$A$176</c:f>
              <c:strCache>
                <c:ptCount val="1"/>
                <c:pt idx="0">
                  <c:v>Friday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'Daily Ave Price'!$B$171:$N$171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Price'!$B$176:$N$176</c:f>
              <c:numCache>
                <c:formatCode>General</c:formatCode>
                <c:ptCount val="13"/>
                <c:pt idx="0">
                  <c:v>644</c:v>
                </c:pt>
                <c:pt idx="1">
                  <c:v>478</c:v>
                </c:pt>
                <c:pt idx="2">
                  <c:v>376</c:v>
                </c:pt>
                <c:pt idx="3">
                  <c:v>159</c:v>
                </c:pt>
                <c:pt idx="4">
                  <c:v>837</c:v>
                </c:pt>
                <c:pt idx="5">
                  <c:v>11</c:v>
                </c:pt>
                <c:pt idx="6">
                  <c:v>168</c:v>
                </c:pt>
                <c:pt idx="7">
                  <c:v>9</c:v>
                </c:pt>
                <c:pt idx="8">
                  <c:v>45</c:v>
                </c:pt>
                <c:pt idx="9">
                  <c:v>39</c:v>
                </c:pt>
                <c:pt idx="10">
                  <c:v>3</c:v>
                </c:pt>
                <c:pt idx="11">
                  <c:v>8</c:v>
                </c:pt>
                <c:pt idx="12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4F-44F7-B3A4-E55B8357A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6463039"/>
        <c:axId val="1236459679"/>
      </c:barChart>
      <c:catAx>
        <c:axId val="123646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459679"/>
        <c:crosses val="autoZero"/>
        <c:auto val="1"/>
        <c:lblAlgn val="ctr"/>
        <c:lblOffset val="100"/>
        <c:noMultiLvlLbl val="0"/>
      </c:catAx>
      <c:valAx>
        <c:axId val="123645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463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Price at Auction</a:t>
            </a:r>
            <a:r>
              <a:rPr lang="en-GB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'Daily Ave Price'!$A$195</c:f>
              <c:strCache>
                <c:ptCount val="1"/>
                <c:pt idx="0">
                  <c:v>Mon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'Daily Ave Price'!$B$194:$U$194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Price'!$B$195:$U$195</c:f>
              <c:numCache>
                <c:formatCode>"£"#,##0.00</c:formatCode>
                <c:ptCount val="20"/>
                <c:pt idx="0">
                  <c:v>5.96</c:v>
                </c:pt>
                <c:pt idx="1">
                  <c:v>3.11</c:v>
                </c:pt>
                <c:pt idx="2">
                  <c:v>1.56</c:v>
                </c:pt>
                <c:pt idx="3">
                  <c:v>2.65</c:v>
                </c:pt>
                <c:pt idx="4">
                  <c:v>1.75</c:v>
                </c:pt>
                <c:pt idx="5">
                  <c:v>10.11</c:v>
                </c:pt>
                <c:pt idx="6">
                  <c:v>5.37</c:v>
                </c:pt>
                <c:pt idx="7">
                  <c:v>1.82</c:v>
                </c:pt>
                <c:pt idx="8">
                  <c:v>1.87</c:v>
                </c:pt>
                <c:pt idx="9">
                  <c:v>3.2</c:v>
                </c:pt>
                <c:pt idx="10">
                  <c:v>3.79</c:v>
                </c:pt>
                <c:pt idx="11">
                  <c:v>3.15</c:v>
                </c:pt>
                <c:pt idx="12">
                  <c:v>10</c:v>
                </c:pt>
                <c:pt idx="13">
                  <c:v>12.08</c:v>
                </c:pt>
                <c:pt idx="14">
                  <c:v>0</c:v>
                </c:pt>
                <c:pt idx="15">
                  <c:v>1.01</c:v>
                </c:pt>
                <c:pt idx="16">
                  <c:v>3.36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3-4CCC-8F81-F1E923DDA5DF}"/>
            </c:ext>
          </c:extLst>
        </c:ser>
        <c:ser>
          <c:idx val="1"/>
          <c:order val="1"/>
          <c:tx>
            <c:strRef>
              <c:f>'Daily Ave Price'!$A$196</c:f>
              <c:strCache>
                <c:ptCount val="1"/>
                <c:pt idx="0">
                  <c:v>Tues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'Daily Ave Price'!$B$194:$U$194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Price'!$B$196:$U$196</c:f>
              <c:numCache>
                <c:formatCode>"£"#,##0.00</c:formatCode>
                <c:ptCount val="20"/>
                <c:pt idx="0">
                  <c:v>5.24</c:v>
                </c:pt>
                <c:pt idx="1">
                  <c:v>2.98</c:v>
                </c:pt>
                <c:pt idx="2">
                  <c:v>1.2</c:v>
                </c:pt>
                <c:pt idx="3">
                  <c:v>2.91</c:v>
                </c:pt>
                <c:pt idx="4">
                  <c:v>1.73</c:v>
                </c:pt>
                <c:pt idx="5">
                  <c:v>8.17</c:v>
                </c:pt>
                <c:pt idx="6">
                  <c:v>5.15</c:v>
                </c:pt>
                <c:pt idx="7">
                  <c:v>0.98</c:v>
                </c:pt>
                <c:pt idx="8">
                  <c:v>0.91</c:v>
                </c:pt>
                <c:pt idx="9">
                  <c:v>6.27</c:v>
                </c:pt>
                <c:pt idx="10">
                  <c:v>3.45</c:v>
                </c:pt>
                <c:pt idx="11">
                  <c:v>2.5299999999999998</c:v>
                </c:pt>
                <c:pt idx="12">
                  <c:v>10.08</c:v>
                </c:pt>
                <c:pt idx="13">
                  <c:v>9.61</c:v>
                </c:pt>
                <c:pt idx="14">
                  <c:v>0</c:v>
                </c:pt>
                <c:pt idx="15">
                  <c:v>0.75</c:v>
                </c:pt>
                <c:pt idx="16">
                  <c:v>3.23</c:v>
                </c:pt>
                <c:pt idx="17">
                  <c:v>1.52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23-4CCC-8F81-F1E923DDA5DF}"/>
            </c:ext>
          </c:extLst>
        </c:ser>
        <c:ser>
          <c:idx val="2"/>
          <c:order val="2"/>
          <c:tx>
            <c:strRef>
              <c:f>'Daily Ave Price'!$A$197</c:f>
              <c:strCache>
                <c:ptCount val="1"/>
                <c:pt idx="0">
                  <c:v>Wed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'Daily Ave Price'!$B$194:$U$194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Price'!$B$197:$U$197</c:f>
              <c:numCache>
                <c:formatCode>"£"#,##0.00</c:formatCode>
                <c:ptCount val="20"/>
                <c:pt idx="0">
                  <c:v>5.68</c:v>
                </c:pt>
                <c:pt idx="1">
                  <c:v>2.96</c:v>
                </c:pt>
                <c:pt idx="2">
                  <c:v>1.75</c:v>
                </c:pt>
                <c:pt idx="3">
                  <c:v>2.78</c:v>
                </c:pt>
                <c:pt idx="4">
                  <c:v>1.59</c:v>
                </c:pt>
                <c:pt idx="5">
                  <c:v>9.34</c:v>
                </c:pt>
                <c:pt idx="6">
                  <c:v>4.8099999999999996</c:v>
                </c:pt>
                <c:pt idx="7">
                  <c:v>1.74</c:v>
                </c:pt>
                <c:pt idx="8">
                  <c:v>2.5299999999999998</c:v>
                </c:pt>
                <c:pt idx="9">
                  <c:v>5.45</c:v>
                </c:pt>
                <c:pt idx="10">
                  <c:v>3.72</c:v>
                </c:pt>
                <c:pt idx="11">
                  <c:v>2.78</c:v>
                </c:pt>
                <c:pt idx="12">
                  <c:v>17.38</c:v>
                </c:pt>
                <c:pt idx="13">
                  <c:v>10.56</c:v>
                </c:pt>
                <c:pt idx="14">
                  <c:v>0</c:v>
                </c:pt>
                <c:pt idx="15">
                  <c:v>1.23</c:v>
                </c:pt>
                <c:pt idx="16">
                  <c:v>3.14</c:v>
                </c:pt>
                <c:pt idx="17">
                  <c:v>1.5</c:v>
                </c:pt>
                <c:pt idx="18">
                  <c:v>1.36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23-4CCC-8F81-F1E923DDA5DF}"/>
            </c:ext>
          </c:extLst>
        </c:ser>
        <c:ser>
          <c:idx val="3"/>
          <c:order val="3"/>
          <c:tx>
            <c:strRef>
              <c:f>'Daily Ave Price'!$A$198</c:f>
              <c:strCache>
                <c:ptCount val="1"/>
                <c:pt idx="0">
                  <c:v>Thurs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'Daily Ave Price'!$B$194:$U$194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Price'!$B$198:$U$198</c:f>
              <c:numCache>
                <c:formatCode>"£"#,##0.00</c:formatCode>
                <c:ptCount val="20"/>
                <c:pt idx="0">
                  <c:v>6.08</c:v>
                </c:pt>
                <c:pt idx="1">
                  <c:v>2.84</c:v>
                </c:pt>
                <c:pt idx="2">
                  <c:v>1.55</c:v>
                </c:pt>
                <c:pt idx="3">
                  <c:v>2.5099999999999998</c:v>
                </c:pt>
                <c:pt idx="4">
                  <c:v>1.69</c:v>
                </c:pt>
                <c:pt idx="5">
                  <c:v>7.33</c:v>
                </c:pt>
                <c:pt idx="6">
                  <c:v>4.47</c:v>
                </c:pt>
                <c:pt idx="7">
                  <c:v>1.22</c:v>
                </c:pt>
                <c:pt idx="8">
                  <c:v>2.59</c:v>
                </c:pt>
                <c:pt idx="9">
                  <c:v>5.18</c:v>
                </c:pt>
                <c:pt idx="10">
                  <c:v>3.76</c:v>
                </c:pt>
                <c:pt idx="11">
                  <c:v>2.2000000000000002</c:v>
                </c:pt>
                <c:pt idx="12">
                  <c:v>13.53</c:v>
                </c:pt>
                <c:pt idx="13">
                  <c:v>11.85</c:v>
                </c:pt>
                <c:pt idx="14">
                  <c:v>0</c:v>
                </c:pt>
                <c:pt idx="15">
                  <c:v>0.65</c:v>
                </c:pt>
                <c:pt idx="16">
                  <c:v>3.37</c:v>
                </c:pt>
                <c:pt idx="17">
                  <c:v>1.64</c:v>
                </c:pt>
                <c:pt idx="18">
                  <c:v>1.33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23-4CCC-8F81-F1E923DDA5DF}"/>
            </c:ext>
          </c:extLst>
        </c:ser>
        <c:ser>
          <c:idx val="4"/>
          <c:order val="4"/>
          <c:tx>
            <c:strRef>
              <c:f>'Daily Ave Price'!$A$199</c:f>
              <c:strCache>
                <c:ptCount val="1"/>
                <c:pt idx="0">
                  <c:v>Fri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'Daily Ave Price'!$B$194:$U$194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Price'!$B$199:$U$199</c:f>
              <c:numCache>
                <c:formatCode>"£"#,##0.00</c:formatCode>
                <c:ptCount val="20"/>
                <c:pt idx="0">
                  <c:v>5.8</c:v>
                </c:pt>
                <c:pt idx="1">
                  <c:v>3.07</c:v>
                </c:pt>
                <c:pt idx="2">
                  <c:v>2.17</c:v>
                </c:pt>
                <c:pt idx="3">
                  <c:v>1.74</c:v>
                </c:pt>
                <c:pt idx="4">
                  <c:v>1.96</c:v>
                </c:pt>
                <c:pt idx="5">
                  <c:v>7.83</c:v>
                </c:pt>
                <c:pt idx="6">
                  <c:v>4.83</c:v>
                </c:pt>
                <c:pt idx="7">
                  <c:v>1.84</c:v>
                </c:pt>
                <c:pt idx="8">
                  <c:v>2.2000000000000002</c:v>
                </c:pt>
                <c:pt idx="9">
                  <c:v>4.92</c:v>
                </c:pt>
                <c:pt idx="10">
                  <c:v>0</c:v>
                </c:pt>
                <c:pt idx="11">
                  <c:v>1.67</c:v>
                </c:pt>
                <c:pt idx="12">
                  <c:v>11.23</c:v>
                </c:pt>
                <c:pt idx="13">
                  <c:v>8.75</c:v>
                </c:pt>
                <c:pt idx="14">
                  <c:v>0</c:v>
                </c:pt>
                <c:pt idx="15">
                  <c:v>1.38</c:v>
                </c:pt>
                <c:pt idx="16">
                  <c:v>3.6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23-4CCC-8F81-F1E923DDA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655840"/>
        <c:axId val="76657280"/>
      </c:barChart>
      <c:catAx>
        <c:axId val="7665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57280"/>
        <c:crosses val="autoZero"/>
        <c:auto val="1"/>
        <c:lblAlgn val="ctr"/>
        <c:lblOffset val="100"/>
        <c:noMultiLvlLbl val="0"/>
      </c:catAx>
      <c:valAx>
        <c:axId val="7665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5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Boxes at Auction </a:t>
            </a:r>
          </a:p>
        </c:rich>
      </c:tx>
      <c:layout>
        <c:manualLayout>
          <c:xMode val="edge"/>
          <c:yMode val="edge"/>
          <c:x val="0.4150485564304462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'Daily Ave Price'!$A$204</c:f>
              <c:strCache>
                <c:ptCount val="1"/>
                <c:pt idx="0">
                  <c:v>Mon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'Daily Ave Price'!$B$203:$N$203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Price'!$B$204:$N$204</c:f>
              <c:numCache>
                <c:formatCode>General</c:formatCode>
                <c:ptCount val="13"/>
                <c:pt idx="0">
                  <c:v>599</c:v>
                </c:pt>
                <c:pt idx="1">
                  <c:v>685</c:v>
                </c:pt>
                <c:pt idx="2">
                  <c:v>783</c:v>
                </c:pt>
                <c:pt idx="3">
                  <c:v>80</c:v>
                </c:pt>
                <c:pt idx="4">
                  <c:v>161</c:v>
                </c:pt>
                <c:pt idx="5">
                  <c:v>4</c:v>
                </c:pt>
                <c:pt idx="6">
                  <c:v>46</c:v>
                </c:pt>
                <c:pt idx="7">
                  <c:v>21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16</c:v>
                </c:pt>
                <c:pt idx="12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4-4B8F-A263-B71E51B4EC81}"/>
            </c:ext>
          </c:extLst>
        </c:ser>
        <c:ser>
          <c:idx val="1"/>
          <c:order val="1"/>
          <c:tx>
            <c:strRef>
              <c:f>'Daily Ave Price'!$A$205</c:f>
              <c:strCache>
                <c:ptCount val="1"/>
                <c:pt idx="0">
                  <c:v>Tuesday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'Daily Ave Price'!$B$203:$N$203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Price'!$B$205:$N$205</c:f>
              <c:numCache>
                <c:formatCode>General</c:formatCode>
                <c:ptCount val="13"/>
                <c:pt idx="0">
                  <c:v>985</c:v>
                </c:pt>
                <c:pt idx="1">
                  <c:v>1721</c:v>
                </c:pt>
                <c:pt idx="2">
                  <c:v>972</c:v>
                </c:pt>
                <c:pt idx="3">
                  <c:v>97</c:v>
                </c:pt>
                <c:pt idx="4">
                  <c:v>638</c:v>
                </c:pt>
                <c:pt idx="5">
                  <c:v>18</c:v>
                </c:pt>
                <c:pt idx="6">
                  <c:v>239</c:v>
                </c:pt>
                <c:pt idx="7">
                  <c:v>13</c:v>
                </c:pt>
                <c:pt idx="8">
                  <c:v>4</c:v>
                </c:pt>
                <c:pt idx="9">
                  <c:v>103</c:v>
                </c:pt>
                <c:pt idx="10">
                  <c:v>23</c:v>
                </c:pt>
                <c:pt idx="11">
                  <c:v>51</c:v>
                </c:pt>
                <c:pt idx="12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B4-4B8F-A263-B71E51B4EC81}"/>
            </c:ext>
          </c:extLst>
        </c:ser>
        <c:ser>
          <c:idx val="2"/>
          <c:order val="2"/>
          <c:tx>
            <c:strRef>
              <c:f>'Daily Ave Price'!$A$206</c:f>
              <c:strCache>
                <c:ptCount val="1"/>
                <c:pt idx="0">
                  <c:v>Wed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'Daily Ave Price'!$B$203:$N$203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Price'!$B$206:$N$206</c:f>
              <c:numCache>
                <c:formatCode>General</c:formatCode>
                <c:ptCount val="13"/>
                <c:pt idx="0">
                  <c:v>889</c:v>
                </c:pt>
                <c:pt idx="1">
                  <c:v>2161</c:v>
                </c:pt>
                <c:pt idx="2">
                  <c:v>743</c:v>
                </c:pt>
                <c:pt idx="3">
                  <c:v>166</c:v>
                </c:pt>
                <c:pt idx="4">
                  <c:v>1171</c:v>
                </c:pt>
                <c:pt idx="5">
                  <c:v>21</c:v>
                </c:pt>
                <c:pt idx="6">
                  <c:v>279</c:v>
                </c:pt>
                <c:pt idx="7">
                  <c:v>19</c:v>
                </c:pt>
                <c:pt idx="8">
                  <c:v>43</c:v>
                </c:pt>
                <c:pt idx="9">
                  <c:v>14</c:v>
                </c:pt>
                <c:pt idx="10">
                  <c:v>15</c:v>
                </c:pt>
                <c:pt idx="11">
                  <c:v>218</c:v>
                </c:pt>
                <c:pt idx="12">
                  <c:v>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B4-4B8F-A263-B71E51B4EC81}"/>
            </c:ext>
          </c:extLst>
        </c:ser>
        <c:ser>
          <c:idx val="3"/>
          <c:order val="3"/>
          <c:tx>
            <c:strRef>
              <c:f>'Daily Ave Price'!$A$207</c:f>
              <c:strCache>
                <c:ptCount val="1"/>
                <c:pt idx="0">
                  <c:v>Thurs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'Daily Ave Price'!$B$203:$N$203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Price'!$B$207:$N$207</c:f>
              <c:numCache>
                <c:formatCode>General</c:formatCode>
                <c:ptCount val="13"/>
                <c:pt idx="0">
                  <c:v>527</c:v>
                </c:pt>
                <c:pt idx="1">
                  <c:v>857</c:v>
                </c:pt>
                <c:pt idx="2">
                  <c:v>366</c:v>
                </c:pt>
                <c:pt idx="3">
                  <c:v>255</c:v>
                </c:pt>
                <c:pt idx="4">
                  <c:v>1027</c:v>
                </c:pt>
                <c:pt idx="5">
                  <c:v>18</c:v>
                </c:pt>
                <c:pt idx="6">
                  <c:v>163</c:v>
                </c:pt>
                <c:pt idx="7">
                  <c:v>8</c:v>
                </c:pt>
                <c:pt idx="8">
                  <c:v>23</c:v>
                </c:pt>
                <c:pt idx="9">
                  <c:v>35</c:v>
                </c:pt>
                <c:pt idx="10">
                  <c:v>7</c:v>
                </c:pt>
                <c:pt idx="11">
                  <c:v>36</c:v>
                </c:pt>
                <c:pt idx="12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B4-4B8F-A263-B71E51B4EC81}"/>
            </c:ext>
          </c:extLst>
        </c:ser>
        <c:ser>
          <c:idx val="4"/>
          <c:order val="4"/>
          <c:tx>
            <c:strRef>
              <c:f>'Daily Ave Price'!$A$208</c:f>
              <c:strCache>
                <c:ptCount val="1"/>
                <c:pt idx="0">
                  <c:v>Friday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'Daily Ave Price'!$B$203:$N$203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Price'!$B$208:$N$208</c:f>
              <c:numCache>
                <c:formatCode>General</c:formatCode>
                <c:ptCount val="13"/>
                <c:pt idx="0">
                  <c:v>295</c:v>
                </c:pt>
                <c:pt idx="1">
                  <c:v>494</c:v>
                </c:pt>
                <c:pt idx="2">
                  <c:v>309</c:v>
                </c:pt>
                <c:pt idx="3">
                  <c:v>21</c:v>
                </c:pt>
                <c:pt idx="4">
                  <c:v>269</c:v>
                </c:pt>
                <c:pt idx="5">
                  <c:v>5</c:v>
                </c:pt>
                <c:pt idx="6">
                  <c:v>411</c:v>
                </c:pt>
                <c:pt idx="7">
                  <c:v>14</c:v>
                </c:pt>
                <c:pt idx="8">
                  <c:v>1</c:v>
                </c:pt>
                <c:pt idx="9">
                  <c:v>56</c:v>
                </c:pt>
                <c:pt idx="10">
                  <c:v>21</c:v>
                </c:pt>
                <c:pt idx="11">
                  <c:v>24</c:v>
                </c:pt>
                <c:pt idx="12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B4-4B8F-A263-B71E51B4E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618880"/>
        <c:axId val="76622240"/>
      </c:barChart>
      <c:catAx>
        <c:axId val="7661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22240"/>
        <c:crosses val="autoZero"/>
        <c:auto val="1"/>
        <c:lblAlgn val="ctr"/>
        <c:lblOffset val="100"/>
        <c:noMultiLvlLbl val="0"/>
      </c:catAx>
      <c:valAx>
        <c:axId val="7662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1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Price at Auction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'Daily Ave Price'!$A$226</c:f>
              <c:strCache>
                <c:ptCount val="1"/>
                <c:pt idx="0">
                  <c:v>Mon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'Daily Ave Price'!$B$225:$U$225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Price'!$B$226:$U$226</c:f>
              <c:numCache>
                <c:formatCode>"£"#,##0.00</c:formatCode>
                <c:ptCount val="20"/>
                <c:pt idx="0">
                  <c:v>5.65</c:v>
                </c:pt>
                <c:pt idx="1">
                  <c:v>3.39</c:v>
                </c:pt>
                <c:pt idx="2">
                  <c:v>1.88</c:v>
                </c:pt>
                <c:pt idx="3">
                  <c:v>2.37</c:v>
                </c:pt>
                <c:pt idx="4">
                  <c:v>1.46</c:v>
                </c:pt>
                <c:pt idx="5">
                  <c:v>9.5</c:v>
                </c:pt>
                <c:pt idx="6">
                  <c:v>4.3899999999999997</c:v>
                </c:pt>
                <c:pt idx="7">
                  <c:v>2.71</c:v>
                </c:pt>
                <c:pt idx="8">
                  <c:v>1.1299999999999999</c:v>
                </c:pt>
                <c:pt idx="9">
                  <c:v>4.8</c:v>
                </c:pt>
                <c:pt idx="10">
                  <c:v>0</c:v>
                </c:pt>
                <c:pt idx="11">
                  <c:v>3</c:v>
                </c:pt>
                <c:pt idx="12">
                  <c:v>11.96</c:v>
                </c:pt>
                <c:pt idx="13">
                  <c:v>13.25</c:v>
                </c:pt>
                <c:pt idx="14">
                  <c:v>0</c:v>
                </c:pt>
                <c:pt idx="15">
                  <c:v>0.91</c:v>
                </c:pt>
                <c:pt idx="16">
                  <c:v>0</c:v>
                </c:pt>
                <c:pt idx="17">
                  <c:v>1.5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AC-4E23-B91E-127F3B78E6EE}"/>
            </c:ext>
          </c:extLst>
        </c:ser>
        <c:ser>
          <c:idx val="1"/>
          <c:order val="1"/>
          <c:tx>
            <c:strRef>
              <c:f>'Daily Ave Price'!$A$227</c:f>
              <c:strCache>
                <c:ptCount val="1"/>
                <c:pt idx="0">
                  <c:v>Tues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'Daily Ave Price'!$B$225:$U$225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Price'!$B$227:$U$227</c:f>
              <c:numCache>
                <c:formatCode>"£"#,##0.00</c:formatCode>
                <c:ptCount val="20"/>
                <c:pt idx="0">
                  <c:v>5.98</c:v>
                </c:pt>
                <c:pt idx="1">
                  <c:v>3.28</c:v>
                </c:pt>
                <c:pt idx="2">
                  <c:v>1.71</c:v>
                </c:pt>
                <c:pt idx="3">
                  <c:v>2.2799999999999998</c:v>
                </c:pt>
                <c:pt idx="4">
                  <c:v>0</c:v>
                </c:pt>
                <c:pt idx="5">
                  <c:v>1.32</c:v>
                </c:pt>
                <c:pt idx="6">
                  <c:v>4.37</c:v>
                </c:pt>
                <c:pt idx="7">
                  <c:v>0.68</c:v>
                </c:pt>
                <c:pt idx="8">
                  <c:v>0</c:v>
                </c:pt>
                <c:pt idx="9">
                  <c:v>2.14</c:v>
                </c:pt>
                <c:pt idx="10">
                  <c:v>4.75</c:v>
                </c:pt>
                <c:pt idx="11">
                  <c:v>1.78</c:v>
                </c:pt>
                <c:pt idx="12">
                  <c:v>12.86</c:v>
                </c:pt>
                <c:pt idx="13">
                  <c:v>11.48</c:v>
                </c:pt>
                <c:pt idx="14">
                  <c:v>0</c:v>
                </c:pt>
                <c:pt idx="15">
                  <c:v>0.88</c:v>
                </c:pt>
                <c:pt idx="16">
                  <c:v>3.4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AC-4E23-B91E-127F3B78E6EE}"/>
            </c:ext>
          </c:extLst>
        </c:ser>
        <c:ser>
          <c:idx val="2"/>
          <c:order val="2"/>
          <c:tx>
            <c:strRef>
              <c:f>'Daily Ave Price'!$A$228</c:f>
              <c:strCache>
                <c:ptCount val="1"/>
                <c:pt idx="0">
                  <c:v>Wed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'Daily Ave Price'!$B$225:$U$225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Price'!$B$228:$U$228</c:f>
              <c:numCache>
                <c:formatCode>"£"#,##0.00</c:formatCode>
                <c:ptCount val="20"/>
                <c:pt idx="0">
                  <c:v>6.45</c:v>
                </c:pt>
                <c:pt idx="1">
                  <c:v>3.16</c:v>
                </c:pt>
                <c:pt idx="2">
                  <c:v>2.11</c:v>
                </c:pt>
                <c:pt idx="3">
                  <c:v>2.63</c:v>
                </c:pt>
                <c:pt idx="4">
                  <c:v>1.68</c:v>
                </c:pt>
                <c:pt idx="5">
                  <c:v>3.52</c:v>
                </c:pt>
                <c:pt idx="6">
                  <c:v>4.76</c:v>
                </c:pt>
                <c:pt idx="7">
                  <c:v>0.63</c:v>
                </c:pt>
                <c:pt idx="8">
                  <c:v>2.4900000000000002</c:v>
                </c:pt>
                <c:pt idx="9">
                  <c:v>0</c:v>
                </c:pt>
                <c:pt idx="10">
                  <c:v>0</c:v>
                </c:pt>
                <c:pt idx="11">
                  <c:v>2.79</c:v>
                </c:pt>
                <c:pt idx="12">
                  <c:v>11.86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1.05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AC-4E23-B91E-127F3B78E6EE}"/>
            </c:ext>
          </c:extLst>
        </c:ser>
        <c:ser>
          <c:idx val="3"/>
          <c:order val="3"/>
          <c:tx>
            <c:strRef>
              <c:f>'Daily Ave Price'!$A$229</c:f>
              <c:strCache>
                <c:ptCount val="1"/>
                <c:pt idx="0">
                  <c:v>Thurs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'Daily Ave Price'!$B$225:$U$225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Price'!$B$229:$U$229</c:f>
              <c:numCache>
                <c:formatCode>"£"#,##0.00</c:formatCode>
                <c:ptCount val="20"/>
                <c:pt idx="0">
                  <c:v>5.94</c:v>
                </c:pt>
                <c:pt idx="1">
                  <c:v>2.86</c:v>
                </c:pt>
                <c:pt idx="2">
                  <c:v>1.9</c:v>
                </c:pt>
                <c:pt idx="3">
                  <c:v>2.78</c:v>
                </c:pt>
                <c:pt idx="4">
                  <c:v>1.41</c:v>
                </c:pt>
                <c:pt idx="5">
                  <c:v>6.05</c:v>
                </c:pt>
                <c:pt idx="6">
                  <c:v>4.4000000000000004</c:v>
                </c:pt>
                <c:pt idx="7">
                  <c:v>1.4</c:v>
                </c:pt>
                <c:pt idx="8">
                  <c:v>2.12</c:v>
                </c:pt>
                <c:pt idx="9">
                  <c:v>4.07</c:v>
                </c:pt>
                <c:pt idx="10">
                  <c:v>4.1100000000000003</c:v>
                </c:pt>
                <c:pt idx="11">
                  <c:v>3.14</c:v>
                </c:pt>
                <c:pt idx="12">
                  <c:v>11.59</c:v>
                </c:pt>
                <c:pt idx="13">
                  <c:v>12.77</c:v>
                </c:pt>
                <c:pt idx="14">
                  <c:v>10.71</c:v>
                </c:pt>
                <c:pt idx="15">
                  <c:v>1.51</c:v>
                </c:pt>
                <c:pt idx="16">
                  <c:v>3.6</c:v>
                </c:pt>
                <c:pt idx="17">
                  <c:v>1.4</c:v>
                </c:pt>
                <c:pt idx="18">
                  <c:v>1.1000000000000001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AC-4E23-B91E-127F3B78E6EE}"/>
            </c:ext>
          </c:extLst>
        </c:ser>
        <c:ser>
          <c:idx val="4"/>
          <c:order val="4"/>
          <c:tx>
            <c:strRef>
              <c:f>'Daily Ave Price'!$A$230</c:f>
              <c:strCache>
                <c:ptCount val="1"/>
                <c:pt idx="0">
                  <c:v>Fri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'Daily Ave Price'!$B$225:$U$225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Price'!$B$230:$U$230</c:f>
              <c:numCache>
                <c:formatCode>"£"#,##0.00</c:formatCode>
                <c:ptCount val="20"/>
                <c:pt idx="0">
                  <c:v>5.19</c:v>
                </c:pt>
                <c:pt idx="1">
                  <c:v>2.94</c:v>
                </c:pt>
                <c:pt idx="2">
                  <c:v>2.15</c:v>
                </c:pt>
                <c:pt idx="3">
                  <c:v>3.01</c:v>
                </c:pt>
                <c:pt idx="4">
                  <c:v>1.26</c:v>
                </c:pt>
                <c:pt idx="5">
                  <c:v>2.69</c:v>
                </c:pt>
                <c:pt idx="6">
                  <c:v>4.42</c:v>
                </c:pt>
                <c:pt idx="7">
                  <c:v>0.63</c:v>
                </c:pt>
                <c:pt idx="8">
                  <c:v>2.0299999999999998</c:v>
                </c:pt>
                <c:pt idx="9">
                  <c:v>5.82</c:v>
                </c:pt>
                <c:pt idx="10">
                  <c:v>4.45</c:v>
                </c:pt>
                <c:pt idx="11">
                  <c:v>1.84</c:v>
                </c:pt>
                <c:pt idx="12">
                  <c:v>14.81</c:v>
                </c:pt>
                <c:pt idx="13">
                  <c:v>10.38</c:v>
                </c:pt>
                <c:pt idx="14">
                  <c:v>8</c:v>
                </c:pt>
                <c:pt idx="15">
                  <c:v>1.91</c:v>
                </c:pt>
                <c:pt idx="16">
                  <c:v>3.02</c:v>
                </c:pt>
                <c:pt idx="17">
                  <c:v>1.39</c:v>
                </c:pt>
                <c:pt idx="18">
                  <c:v>1.35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AC-4E23-B91E-127F3B78E6EE}"/>
            </c:ext>
          </c:extLst>
        </c:ser>
        <c:ser>
          <c:idx val="5"/>
          <c:order val="5"/>
          <c:tx>
            <c:strRef>
              <c:f>'Daily Ave Price'!$A$231</c:f>
              <c:strCache>
                <c:ptCount val="1"/>
                <c:pt idx="0">
                  <c:v>AVG/KG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'Daily Ave Price'!$B$225:$U$225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Price'!$B$231:$U$231</c:f>
              <c:numCache>
                <c:formatCode>"£"#,##0.00</c:formatCode>
                <c:ptCount val="20"/>
                <c:pt idx="0">
                  <c:v>5.8420000000000005</c:v>
                </c:pt>
                <c:pt idx="1">
                  <c:v>3.1259999999999999</c:v>
                </c:pt>
                <c:pt idx="2">
                  <c:v>1.95</c:v>
                </c:pt>
                <c:pt idx="3">
                  <c:v>2.6139999999999999</c:v>
                </c:pt>
                <c:pt idx="4">
                  <c:v>1.4524999999999999</c:v>
                </c:pt>
                <c:pt idx="5">
                  <c:v>4.6160000000000005</c:v>
                </c:pt>
                <c:pt idx="6">
                  <c:v>4.4680000000000009</c:v>
                </c:pt>
                <c:pt idx="7">
                  <c:v>1.21</c:v>
                </c:pt>
                <c:pt idx="8">
                  <c:v>1.9424999999999999</c:v>
                </c:pt>
                <c:pt idx="9">
                  <c:v>4.2074999999999996</c:v>
                </c:pt>
                <c:pt idx="10">
                  <c:v>4.4366666666666665</c:v>
                </c:pt>
                <c:pt idx="11">
                  <c:v>2.5100000000000002</c:v>
                </c:pt>
                <c:pt idx="12">
                  <c:v>12.616</c:v>
                </c:pt>
                <c:pt idx="13">
                  <c:v>11.97</c:v>
                </c:pt>
                <c:pt idx="14">
                  <c:v>9.3550000000000004</c:v>
                </c:pt>
                <c:pt idx="15">
                  <c:v>1.3025</c:v>
                </c:pt>
                <c:pt idx="16">
                  <c:v>2.5049999999999999</c:v>
                </c:pt>
                <c:pt idx="17">
                  <c:v>1.43</c:v>
                </c:pt>
                <c:pt idx="18">
                  <c:v>1.125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AC-4E23-B91E-127F3B78E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032368"/>
        <c:axId val="745024208"/>
      </c:barChart>
      <c:catAx>
        <c:axId val="74503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024208"/>
        <c:crosses val="autoZero"/>
        <c:auto val="1"/>
        <c:lblAlgn val="ctr"/>
        <c:lblOffset val="100"/>
        <c:noMultiLvlLbl val="0"/>
      </c:catAx>
      <c:valAx>
        <c:axId val="74502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03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Boxes at Auction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'Daily Ave Price'!$A$235</c:f>
              <c:strCache>
                <c:ptCount val="1"/>
                <c:pt idx="0">
                  <c:v>Mon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'Daily Ave Price'!$B$234:$N$234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Price'!$B$235:$N$235</c:f>
              <c:numCache>
                <c:formatCode>General</c:formatCode>
                <c:ptCount val="13"/>
                <c:pt idx="0">
                  <c:v>742</c:v>
                </c:pt>
                <c:pt idx="1">
                  <c:v>1208</c:v>
                </c:pt>
                <c:pt idx="2">
                  <c:v>683</c:v>
                </c:pt>
                <c:pt idx="3">
                  <c:v>171</c:v>
                </c:pt>
                <c:pt idx="4">
                  <c:v>493</c:v>
                </c:pt>
                <c:pt idx="5">
                  <c:v>21</c:v>
                </c:pt>
                <c:pt idx="6">
                  <c:v>216</c:v>
                </c:pt>
                <c:pt idx="7">
                  <c:v>43</c:v>
                </c:pt>
                <c:pt idx="8">
                  <c:v>14</c:v>
                </c:pt>
                <c:pt idx="9">
                  <c:v>29</c:v>
                </c:pt>
                <c:pt idx="10">
                  <c:v>14</c:v>
                </c:pt>
                <c:pt idx="11">
                  <c:v>13</c:v>
                </c:pt>
                <c:pt idx="12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3-4908-BC4F-C325557B73E5}"/>
            </c:ext>
          </c:extLst>
        </c:ser>
        <c:ser>
          <c:idx val="1"/>
          <c:order val="1"/>
          <c:tx>
            <c:strRef>
              <c:f>'Daily Ave Price'!$A$236</c:f>
              <c:strCache>
                <c:ptCount val="1"/>
                <c:pt idx="0">
                  <c:v>Tuesday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'Daily Ave Price'!$B$234:$N$234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Price'!$B$236:$N$236</c:f>
              <c:numCache>
                <c:formatCode>General</c:formatCode>
                <c:ptCount val="13"/>
                <c:pt idx="0">
                  <c:v>518</c:v>
                </c:pt>
                <c:pt idx="1">
                  <c:v>1423</c:v>
                </c:pt>
                <c:pt idx="2">
                  <c:v>421</c:v>
                </c:pt>
                <c:pt idx="3">
                  <c:v>34</c:v>
                </c:pt>
                <c:pt idx="4">
                  <c:v>5</c:v>
                </c:pt>
                <c:pt idx="5">
                  <c:v>9</c:v>
                </c:pt>
                <c:pt idx="6">
                  <c:v>99</c:v>
                </c:pt>
                <c:pt idx="7">
                  <c:v>7</c:v>
                </c:pt>
                <c:pt idx="8">
                  <c:v>0</c:v>
                </c:pt>
                <c:pt idx="9">
                  <c:v>7</c:v>
                </c:pt>
                <c:pt idx="10">
                  <c:v>11</c:v>
                </c:pt>
                <c:pt idx="11">
                  <c:v>18</c:v>
                </c:pt>
                <c:pt idx="1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3-4908-BC4F-C325557B73E5}"/>
            </c:ext>
          </c:extLst>
        </c:ser>
        <c:ser>
          <c:idx val="2"/>
          <c:order val="2"/>
          <c:tx>
            <c:strRef>
              <c:f>'Daily Ave Price'!$A$237</c:f>
              <c:strCache>
                <c:ptCount val="1"/>
                <c:pt idx="0">
                  <c:v>Wed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'Daily Ave Price'!$B$234:$N$234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Price'!$B$237:$N$237</c:f>
              <c:numCache>
                <c:formatCode>General</c:formatCode>
                <c:ptCount val="13"/>
                <c:pt idx="0">
                  <c:v>249</c:v>
                </c:pt>
                <c:pt idx="1">
                  <c:v>572</c:v>
                </c:pt>
                <c:pt idx="2">
                  <c:v>183</c:v>
                </c:pt>
                <c:pt idx="3">
                  <c:v>71</c:v>
                </c:pt>
                <c:pt idx="4">
                  <c:v>710</c:v>
                </c:pt>
                <c:pt idx="5">
                  <c:v>9</c:v>
                </c:pt>
                <c:pt idx="6">
                  <c:v>30</c:v>
                </c:pt>
                <c:pt idx="7">
                  <c:v>14</c:v>
                </c:pt>
                <c:pt idx="8">
                  <c:v>18</c:v>
                </c:pt>
                <c:pt idx="9">
                  <c:v>5</c:v>
                </c:pt>
                <c:pt idx="10">
                  <c:v>0</c:v>
                </c:pt>
                <c:pt idx="11">
                  <c:v>57</c:v>
                </c:pt>
                <c:pt idx="1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B3-4908-BC4F-C325557B73E5}"/>
            </c:ext>
          </c:extLst>
        </c:ser>
        <c:ser>
          <c:idx val="3"/>
          <c:order val="3"/>
          <c:tx>
            <c:strRef>
              <c:f>'Daily Ave Price'!$A$238</c:f>
              <c:strCache>
                <c:ptCount val="1"/>
                <c:pt idx="0">
                  <c:v>Thurs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'Daily Ave Price'!$B$234:$N$234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Price'!$B$238:$N$238</c:f>
              <c:numCache>
                <c:formatCode>General</c:formatCode>
                <c:ptCount val="13"/>
                <c:pt idx="0">
                  <c:v>783</c:v>
                </c:pt>
                <c:pt idx="1">
                  <c:v>2733</c:v>
                </c:pt>
                <c:pt idx="2">
                  <c:v>489</c:v>
                </c:pt>
                <c:pt idx="3">
                  <c:v>150</c:v>
                </c:pt>
                <c:pt idx="4">
                  <c:v>1089</c:v>
                </c:pt>
                <c:pt idx="5">
                  <c:v>21</c:v>
                </c:pt>
                <c:pt idx="6">
                  <c:v>210</c:v>
                </c:pt>
                <c:pt idx="7">
                  <c:v>32</c:v>
                </c:pt>
                <c:pt idx="8">
                  <c:v>7</c:v>
                </c:pt>
                <c:pt idx="9">
                  <c:v>27</c:v>
                </c:pt>
                <c:pt idx="10">
                  <c:v>23</c:v>
                </c:pt>
                <c:pt idx="11">
                  <c:v>21</c:v>
                </c:pt>
                <c:pt idx="12">
                  <c:v>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B3-4908-BC4F-C325557B73E5}"/>
            </c:ext>
          </c:extLst>
        </c:ser>
        <c:ser>
          <c:idx val="4"/>
          <c:order val="4"/>
          <c:tx>
            <c:strRef>
              <c:f>'Daily Ave Price'!$A$239</c:f>
              <c:strCache>
                <c:ptCount val="1"/>
                <c:pt idx="0">
                  <c:v>Friday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'Daily Ave Price'!$B$234:$N$234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Price'!$B$239:$N$239</c:f>
              <c:numCache>
                <c:formatCode>General</c:formatCode>
                <c:ptCount val="13"/>
                <c:pt idx="0">
                  <c:v>694</c:v>
                </c:pt>
                <c:pt idx="1">
                  <c:v>860</c:v>
                </c:pt>
                <c:pt idx="2">
                  <c:v>589</c:v>
                </c:pt>
                <c:pt idx="3">
                  <c:v>74</c:v>
                </c:pt>
                <c:pt idx="4">
                  <c:v>610</c:v>
                </c:pt>
                <c:pt idx="5">
                  <c:v>4</c:v>
                </c:pt>
                <c:pt idx="6">
                  <c:v>524</c:v>
                </c:pt>
                <c:pt idx="7">
                  <c:v>11</c:v>
                </c:pt>
                <c:pt idx="8">
                  <c:v>32</c:v>
                </c:pt>
                <c:pt idx="9">
                  <c:v>47</c:v>
                </c:pt>
                <c:pt idx="10">
                  <c:v>20</c:v>
                </c:pt>
                <c:pt idx="11">
                  <c:v>27</c:v>
                </c:pt>
                <c:pt idx="12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B3-4908-BC4F-C325557B7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070288"/>
        <c:axId val="745053968"/>
      </c:barChart>
      <c:catAx>
        <c:axId val="74507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053968"/>
        <c:crosses val="autoZero"/>
        <c:auto val="1"/>
        <c:lblAlgn val="ctr"/>
        <c:lblOffset val="100"/>
        <c:noMultiLvlLbl val="0"/>
      </c:catAx>
      <c:valAx>
        <c:axId val="74505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07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Prices at Auction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'Daily Ave Price'!$A$258</c:f>
              <c:strCache>
                <c:ptCount val="1"/>
                <c:pt idx="0">
                  <c:v>Mon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'Daily Ave Price'!$B$257:$U$257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Price'!$B$258:$U$258</c:f>
              <c:numCache>
                <c:formatCode>"£"#,##0.00</c:formatCode>
                <c:ptCount val="20"/>
                <c:pt idx="0">
                  <c:v>5.83</c:v>
                </c:pt>
                <c:pt idx="1">
                  <c:v>2.57</c:v>
                </c:pt>
                <c:pt idx="2">
                  <c:v>2.09</c:v>
                </c:pt>
                <c:pt idx="3">
                  <c:v>3.19</c:v>
                </c:pt>
                <c:pt idx="4">
                  <c:v>2.0299999999999998</c:v>
                </c:pt>
                <c:pt idx="5">
                  <c:v>5.38</c:v>
                </c:pt>
                <c:pt idx="6">
                  <c:v>4.91</c:v>
                </c:pt>
                <c:pt idx="7">
                  <c:v>1.22</c:v>
                </c:pt>
                <c:pt idx="8">
                  <c:v>2.52</c:v>
                </c:pt>
                <c:pt idx="9">
                  <c:v>4.95</c:v>
                </c:pt>
                <c:pt idx="10">
                  <c:v>5</c:v>
                </c:pt>
                <c:pt idx="11">
                  <c:v>3.33</c:v>
                </c:pt>
                <c:pt idx="12">
                  <c:v>11.54</c:v>
                </c:pt>
                <c:pt idx="13">
                  <c:v>14.38</c:v>
                </c:pt>
                <c:pt idx="14">
                  <c:v>4.05</c:v>
                </c:pt>
                <c:pt idx="15">
                  <c:v>0.5</c:v>
                </c:pt>
                <c:pt idx="16">
                  <c:v>0</c:v>
                </c:pt>
                <c:pt idx="17">
                  <c:v>0</c:v>
                </c:pt>
                <c:pt idx="18">
                  <c:v>1.65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B-4066-BA19-4CDE244E6044}"/>
            </c:ext>
          </c:extLst>
        </c:ser>
        <c:ser>
          <c:idx val="1"/>
          <c:order val="1"/>
          <c:tx>
            <c:strRef>
              <c:f>'Daily Ave Price'!$A$259</c:f>
              <c:strCache>
                <c:ptCount val="1"/>
                <c:pt idx="0">
                  <c:v>Tues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'Daily Ave Price'!$B$257:$U$257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Price'!$B$259:$U$259</c:f>
              <c:numCache>
                <c:formatCode>"£"#,##0.00</c:formatCode>
                <c:ptCount val="20"/>
                <c:pt idx="0">
                  <c:v>5.38</c:v>
                </c:pt>
                <c:pt idx="1">
                  <c:v>2.68</c:v>
                </c:pt>
                <c:pt idx="2">
                  <c:v>2.34</c:v>
                </c:pt>
                <c:pt idx="3">
                  <c:v>3.18</c:v>
                </c:pt>
                <c:pt idx="4">
                  <c:v>1.89</c:v>
                </c:pt>
                <c:pt idx="5">
                  <c:v>4.8099999999999996</c:v>
                </c:pt>
                <c:pt idx="6">
                  <c:v>4.53</c:v>
                </c:pt>
                <c:pt idx="7">
                  <c:v>1.03</c:v>
                </c:pt>
                <c:pt idx="8">
                  <c:v>1.71</c:v>
                </c:pt>
                <c:pt idx="9">
                  <c:v>5.56</c:v>
                </c:pt>
                <c:pt idx="10">
                  <c:v>4.13</c:v>
                </c:pt>
                <c:pt idx="11">
                  <c:v>6.86</c:v>
                </c:pt>
                <c:pt idx="12">
                  <c:v>16.010000000000002</c:v>
                </c:pt>
                <c:pt idx="13">
                  <c:v>0</c:v>
                </c:pt>
                <c:pt idx="14">
                  <c:v>11</c:v>
                </c:pt>
                <c:pt idx="15">
                  <c:v>0.99</c:v>
                </c:pt>
                <c:pt idx="16">
                  <c:v>2.5</c:v>
                </c:pt>
                <c:pt idx="17">
                  <c:v>0</c:v>
                </c:pt>
                <c:pt idx="18">
                  <c:v>1.5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3B-4066-BA19-4CDE244E6044}"/>
            </c:ext>
          </c:extLst>
        </c:ser>
        <c:ser>
          <c:idx val="2"/>
          <c:order val="2"/>
          <c:tx>
            <c:strRef>
              <c:f>'Daily Ave Price'!$A$260</c:f>
              <c:strCache>
                <c:ptCount val="1"/>
                <c:pt idx="0">
                  <c:v>Wed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'Daily Ave Price'!$B$257:$U$257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Price'!$B$260:$U$260</c:f>
              <c:numCache>
                <c:formatCode>"£"#,##0.00</c:formatCode>
                <c:ptCount val="20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3B-4066-BA19-4CDE244E6044}"/>
            </c:ext>
          </c:extLst>
        </c:ser>
        <c:ser>
          <c:idx val="3"/>
          <c:order val="3"/>
          <c:tx>
            <c:strRef>
              <c:f>'Daily Ave Price'!$A$261</c:f>
              <c:strCache>
                <c:ptCount val="1"/>
                <c:pt idx="0">
                  <c:v>Thurs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'Daily Ave Price'!$B$257:$U$257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Price'!$B$261:$U$261</c:f>
              <c:numCache>
                <c:formatCode>"£"#,##0.00</c:formatCode>
                <c:ptCount val="20"/>
                <c:pt idx="0">
                  <c:v>4.1900000000000004</c:v>
                </c:pt>
                <c:pt idx="1">
                  <c:v>2.78</c:v>
                </c:pt>
                <c:pt idx="2">
                  <c:v>2.5</c:v>
                </c:pt>
                <c:pt idx="3">
                  <c:v>3.4</c:v>
                </c:pt>
                <c:pt idx="4">
                  <c:v>1.87</c:v>
                </c:pt>
                <c:pt idx="5">
                  <c:v>5.64</c:v>
                </c:pt>
                <c:pt idx="6">
                  <c:v>5.31</c:v>
                </c:pt>
                <c:pt idx="7">
                  <c:v>1.76</c:v>
                </c:pt>
                <c:pt idx="8">
                  <c:v>2.67</c:v>
                </c:pt>
                <c:pt idx="9">
                  <c:v>4.38</c:v>
                </c:pt>
                <c:pt idx="10">
                  <c:v>0</c:v>
                </c:pt>
                <c:pt idx="11">
                  <c:v>5.13</c:v>
                </c:pt>
                <c:pt idx="12">
                  <c:v>10.95</c:v>
                </c:pt>
                <c:pt idx="13">
                  <c:v>18.18</c:v>
                </c:pt>
                <c:pt idx="14">
                  <c:v>8.33</c:v>
                </c:pt>
                <c:pt idx="15">
                  <c:v>0.93</c:v>
                </c:pt>
                <c:pt idx="16">
                  <c:v>3.15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3B-4066-BA19-4CDE244E6044}"/>
            </c:ext>
          </c:extLst>
        </c:ser>
        <c:ser>
          <c:idx val="4"/>
          <c:order val="4"/>
          <c:tx>
            <c:strRef>
              <c:f>'Daily Ave Price'!$A$262</c:f>
              <c:strCache>
                <c:ptCount val="1"/>
                <c:pt idx="0">
                  <c:v>Fri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'Daily Ave Price'!$B$257:$U$257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Price'!$B$262:$U$262</c:f>
              <c:numCache>
                <c:formatCode>"£"#,##0.00</c:formatCode>
                <c:ptCount val="20"/>
                <c:pt idx="0">
                  <c:v>4.83</c:v>
                </c:pt>
                <c:pt idx="1">
                  <c:v>2.61</c:v>
                </c:pt>
                <c:pt idx="2">
                  <c:v>2</c:v>
                </c:pt>
                <c:pt idx="3">
                  <c:v>3.5</c:v>
                </c:pt>
                <c:pt idx="4">
                  <c:v>2</c:v>
                </c:pt>
                <c:pt idx="5">
                  <c:v>6.56</c:v>
                </c:pt>
                <c:pt idx="6">
                  <c:v>5.76</c:v>
                </c:pt>
                <c:pt idx="7">
                  <c:v>1.1599999999999999</c:v>
                </c:pt>
                <c:pt idx="8">
                  <c:v>2.4900000000000002</c:v>
                </c:pt>
                <c:pt idx="9">
                  <c:v>2.57</c:v>
                </c:pt>
                <c:pt idx="10">
                  <c:v>4</c:v>
                </c:pt>
                <c:pt idx="11">
                  <c:v>4.83</c:v>
                </c:pt>
                <c:pt idx="12">
                  <c:v>13</c:v>
                </c:pt>
                <c:pt idx="13">
                  <c:v>0</c:v>
                </c:pt>
                <c:pt idx="14">
                  <c:v>0</c:v>
                </c:pt>
                <c:pt idx="15">
                  <c:v>1.39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3B-4066-BA19-4CDE244E6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4424840"/>
        <c:axId val="614426152"/>
      </c:barChart>
      <c:catAx>
        <c:axId val="61442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4426152"/>
        <c:crosses val="autoZero"/>
        <c:auto val="1"/>
        <c:lblAlgn val="ctr"/>
        <c:lblOffset val="100"/>
        <c:noMultiLvlLbl val="0"/>
      </c:catAx>
      <c:valAx>
        <c:axId val="614426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442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Boxes</a:t>
            </a:r>
            <a:r>
              <a:rPr lang="en-GB" baseline="0"/>
              <a:t> at Auction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'Daily Ave Price'!$A$267</c:f>
              <c:strCache>
                <c:ptCount val="1"/>
                <c:pt idx="0">
                  <c:v>Mon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'Daily Ave Price'!$B$266:$N$266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Price'!$B$267:$N$267</c:f>
              <c:numCache>
                <c:formatCode>General</c:formatCode>
                <c:ptCount val="13"/>
                <c:pt idx="0">
                  <c:v>387</c:v>
                </c:pt>
                <c:pt idx="1">
                  <c:v>2133</c:v>
                </c:pt>
                <c:pt idx="2">
                  <c:v>462</c:v>
                </c:pt>
                <c:pt idx="3">
                  <c:v>12</c:v>
                </c:pt>
                <c:pt idx="4">
                  <c:v>34</c:v>
                </c:pt>
                <c:pt idx="5">
                  <c:v>14</c:v>
                </c:pt>
                <c:pt idx="6">
                  <c:v>56</c:v>
                </c:pt>
                <c:pt idx="7">
                  <c:v>17</c:v>
                </c:pt>
                <c:pt idx="8">
                  <c:v>6</c:v>
                </c:pt>
                <c:pt idx="9">
                  <c:v>11</c:v>
                </c:pt>
                <c:pt idx="10">
                  <c:v>2</c:v>
                </c:pt>
                <c:pt idx="11">
                  <c:v>23</c:v>
                </c:pt>
                <c:pt idx="12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A-432C-B56E-4BA5BA92BA1A}"/>
            </c:ext>
          </c:extLst>
        </c:ser>
        <c:ser>
          <c:idx val="1"/>
          <c:order val="1"/>
          <c:tx>
            <c:strRef>
              <c:f>'Daily Ave Price'!$A$268</c:f>
              <c:strCache>
                <c:ptCount val="1"/>
                <c:pt idx="0">
                  <c:v>Tuesday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'Daily Ave Price'!$B$266:$N$266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Price'!$B$268:$N$268</c:f>
              <c:numCache>
                <c:formatCode>General</c:formatCode>
                <c:ptCount val="13"/>
                <c:pt idx="0">
                  <c:v>685</c:v>
                </c:pt>
                <c:pt idx="1">
                  <c:v>1774</c:v>
                </c:pt>
                <c:pt idx="2">
                  <c:v>274</c:v>
                </c:pt>
                <c:pt idx="3">
                  <c:v>33</c:v>
                </c:pt>
                <c:pt idx="4">
                  <c:v>382</c:v>
                </c:pt>
                <c:pt idx="5">
                  <c:v>59</c:v>
                </c:pt>
                <c:pt idx="6">
                  <c:v>69</c:v>
                </c:pt>
                <c:pt idx="7">
                  <c:v>41</c:v>
                </c:pt>
                <c:pt idx="8">
                  <c:v>1</c:v>
                </c:pt>
                <c:pt idx="9">
                  <c:v>32</c:v>
                </c:pt>
                <c:pt idx="10">
                  <c:v>6</c:v>
                </c:pt>
                <c:pt idx="11">
                  <c:v>25</c:v>
                </c:pt>
                <c:pt idx="12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EA-432C-B56E-4BA5BA92BA1A}"/>
            </c:ext>
          </c:extLst>
        </c:ser>
        <c:ser>
          <c:idx val="2"/>
          <c:order val="2"/>
          <c:tx>
            <c:strRef>
              <c:f>'Daily Ave Price'!$A$269</c:f>
              <c:strCache>
                <c:ptCount val="1"/>
                <c:pt idx="0">
                  <c:v>Wed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'Daily Ave Price'!$B$266:$N$266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Price'!$B$269:$N$269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EA-432C-B56E-4BA5BA92BA1A}"/>
            </c:ext>
          </c:extLst>
        </c:ser>
        <c:ser>
          <c:idx val="3"/>
          <c:order val="3"/>
          <c:tx>
            <c:strRef>
              <c:f>'Daily Ave Price'!$A$270</c:f>
              <c:strCache>
                <c:ptCount val="1"/>
                <c:pt idx="0">
                  <c:v>Thurs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'Daily Ave Price'!$B$266:$N$266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Price'!$B$270:$N$270</c:f>
              <c:numCache>
                <c:formatCode>General</c:formatCode>
                <c:ptCount val="13"/>
                <c:pt idx="0">
                  <c:v>1697</c:v>
                </c:pt>
                <c:pt idx="1">
                  <c:v>1231</c:v>
                </c:pt>
                <c:pt idx="2">
                  <c:v>392</c:v>
                </c:pt>
                <c:pt idx="3">
                  <c:v>15</c:v>
                </c:pt>
                <c:pt idx="4">
                  <c:v>24</c:v>
                </c:pt>
                <c:pt idx="5">
                  <c:v>6</c:v>
                </c:pt>
                <c:pt idx="6">
                  <c:v>155</c:v>
                </c:pt>
                <c:pt idx="7">
                  <c:v>16</c:v>
                </c:pt>
                <c:pt idx="8">
                  <c:v>13</c:v>
                </c:pt>
                <c:pt idx="9">
                  <c:v>13</c:v>
                </c:pt>
                <c:pt idx="10">
                  <c:v>22</c:v>
                </c:pt>
                <c:pt idx="11">
                  <c:v>13</c:v>
                </c:pt>
                <c:pt idx="12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EA-432C-B56E-4BA5BA92BA1A}"/>
            </c:ext>
          </c:extLst>
        </c:ser>
        <c:ser>
          <c:idx val="4"/>
          <c:order val="4"/>
          <c:tx>
            <c:strRef>
              <c:f>'Daily Ave Price'!$A$271</c:f>
              <c:strCache>
                <c:ptCount val="1"/>
                <c:pt idx="0">
                  <c:v>Friday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'Daily Ave Price'!$B$266:$N$266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Price'!$B$271:$N$271</c:f>
              <c:numCache>
                <c:formatCode>General</c:formatCode>
                <c:ptCount val="13"/>
                <c:pt idx="0">
                  <c:v>225</c:v>
                </c:pt>
                <c:pt idx="1">
                  <c:v>632</c:v>
                </c:pt>
                <c:pt idx="2">
                  <c:v>381</c:v>
                </c:pt>
                <c:pt idx="3">
                  <c:v>5</c:v>
                </c:pt>
                <c:pt idx="4">
                  <c:v>10</c:v>
                </c:pt>
                <c:pt idx="5">
                  <c:v>4</c:v>
                </c:pt>
                <c:pt idx="6">
                  <c:v>32</c:v>
                </c:pt>
                <c:pt idx="7">
                  <c:v>13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  <c:pt idx="1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EA-432C-B56E-4BA5BA92B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4916296"/>
        <c:axId val="774917608"/>
      </c:barChart>
      <c:catAx>
        <c:axId val="774916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4917608"/>
        <c:crosses val="autoZero"/>
        <c:auto val="1"/>
        <c:lblAlgn val="ctr"/>
        <c:lblOffset val="100"/>
        <c:noMultiLvlLbl val="0"/>
      </c:catAx>
      <c:valAx>
        <c:axId val="77491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4916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Price at Auction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'Daily Ave Price'!$A$281</c:f>
              <c:strCache>
                <c:ptCount val="1"/>
                <c:pt idx="0">
                  <c:v>Mon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'Daily Ave Price'!$B$280:$U$280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Price'!$B$281:$U$281</c:f>
              <c:numCache>
                <c:formatCode>"£"#,##0.00</c:formatCode>
                <c:ptCount val="20"/>
                <c:pt idx="0">
                  <c:v>4.0599999999999996</c:v>
                </c:pt>
                <c:pt idx="1">
                  <c:v>2.5299999999999998</c:v>
                </c:pt>
                <c:pt idx="2">
                  <c:v>1.84</c:v>
                </c:pt>
                <c:pt idx="3">
                  <c:v>3.16</c:v>
                </c:pt>
                <c:pt idx="4">
                  <c:v>1.54</c:v>
                </c:pt>
                <c:pt idx="5">
                  <c:v>6.47</c:v>
                </c:pt>
                <c:pt idx="6">
                  <c:v>5.27</c:v>
                </c:pt>
                <c:pt idx="7">
                  <c:v>1.39</c:v>
                </c:pt>
                <c:pt idx="8">
                  <c:v>1.96</c:v>
                </c:pt>
                <c:pt idx="9">
                  <c:v>4.42</c:v>
                </c:pt>
                <c:pt idx="10">
                  <c:v>3.33</c:v>
                </c:pt>
                <c:pt idx="11">
                  <c:v>3.06</c:v>
                </c:pt>
                <c:pt idx="12">
                  <c:v>13.5</c:v>
                </c:pt>
                <c:pt idx="13">
                  <c:v>10.38</c:v>
                </c:pt>
                <c:pt idx="14">
                  <c:v>0</c:v>
                </c:pt>
                <c:pt idx="15">
                  <c:v>0.88</c:v>
                </c:pt>
                <c:pt idx="16">
                  <c:v>3.25</c:v>
                </c:pt>
                <c:pt idx="17">
                  <c:v>0</c:v>
                </c:pt>
                <c:pt idx="18">
                  <c:v>1.06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C-4B89-B3BF-BE9B40261546}"/>
            </c:ext>
          </c:extLst>
        </c:ser>
        <c:ser>
          <c:idx val="1"/>
          <c:order val="1"/>
          <c:tx>
            <c:strRef>
              <c:f>'Daily Ave Price'!$A$282</c:f>
              <c:strCache>
                <c:ptCount val="1"/>
                <c:pt idx="0">
                  <c:v>Tues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'Daily Ave Price'!$B$280:$U$280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Price'!$B$282:$U$282</c:f>
              <c:numCache>
                <c:formatCode>"£"#,##0.00</c:formatCode>
                <c:ptCount val="20"/>
                <c:pt idx="0">
                  <c:v>3.7</c:v>
                </c:pt>
                <c:pt idx="1">
                  <c:v>2.33</c:v>
                </c:pt>
                <c:pt idx="2">
                  <c:v>1.36</c:v>
                </c:pt>
                <c:pt idx="3">
                  <c:v>3.44</c:v>
                </c:pt>
                <c:pt idx="4">
                  <c:v>1.74</c:v>
                </c:pt>
                <c:pt idx="5">
                  <c:v>6.78</c:v>
                </c:pt>
                <c:pt idx="6">
                  <c:v>5.46</c:v>
                </c:pt>
                <c:pt idx="7">
                  <c:v>1.38</c:v>
                </c:pt>
                <c:pt idx="8">
                  <c:v>1.63</c:v>
                </c:pt>
                <c:pt idx="9">
                  <c:v>4.2</c:v>
                </c:pt>
                <c:pt idx="10">
                  <c:v>4.0999999999999996</c:v>
                </c:pt>
                <c:pt idx="11">
                  <c:v>4.7300000000000004</c:v>
                </c:pt>
                <c:pt idx="12">
                  <c:v>13.13</c:v>
                </c:pt>
                <c:pt idx="13">
                  <c:v>15.14</c:v>
                </c:pt>
                <c:pt idx="14">
                  <c:v>9.1999999999999993</c:v>
                </c:pt>
                <c:pt idx="15">
                  <c:v>1.43</c:v>
                </c:pt>
                <c:pt idx="16">
                  <c:v>3.41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C-4B89-B3BF-BE9B40261546}"/>
            </c:ext>
          </c:extLst>
        </c:ser>
        <c:ser>
          <c:idx val="2"/>
          <c:order val="2"/>
          <c:tx>
            <c:strRef>
              <c:f>'Daily Ave Price'!$A$283</c:f>
              <c:strCache>
                <c:ptCount val="1"/>
                <c:pt idx="0">
                  <c:v>Wed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'Daily Ave Price'!$B$280:$U$280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Price'!$B$283:$U$283</c:f>
              <c:numCache>
                <c:formatCode>"£"#,##0.00</c:formatCode>
                <c:ptCount val="20"/>
                <c:pt idx="0">
                  <c:v>3.88</c:v>
                </c:pt>
                <c:pt idx="1">
                  <c:v>2.1</c:v>
                </c:pt>
                <c:pt idx="2">
                  <c:v>1.19</c:v>
                </c:pt>
                <c:pt idx="3">
                  <c:v>2.82</c:v>
                </c:pt>
                <c:pt idx="4">
                  <c:v>1.77</c:v>
                </c:pt>
                <c:pt idx="5">
                  <c:v>5.8</c:v>
                </c:pt>
                <c:pt idx="6">
                  <c:v>5.22</c:v>
                </c:pt>
                <c:pt idx="7">
                  <c:v>1.1599999999999999</c:v>
                </c:pt>
                <c:pt idx="8">
                  <c:v>3</c:v>
                </c:pt>
                <c:pt idx="9">
                  <c:v>4.6900000000000004</c:v>
                </c:pt>
                <c:pt idx="10">
                  <c:v>0</c:v>
                </c:pt>
                <c:pt idx="11">
                  <c:v>3.5</c:v>
                </c:pt>
                <c:pt idx="12">
                  <c:v>13.34</c:v>
                </c:pt>
                <c:pt idx="13">
                  <c:v>14.78</c:v>
                </c:pt>
                <c:pt idx="14">
                  <c:v>8.33</c:v>
                </c:pt>
                <c:pt idx="15">
                  <c:v>1.6</c:v>
                </c:pt>
                <c:pt idx="16">
                  <c:v>3.21</c:v>
                </c:pt>
                <c:pt idx="17">
                  <c:v>1.25</c:v>
                </c:pt>
                <c:pt idx="18">
                  <c:v>1.5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6C-4B89-B3BF-BE9B40261546}"/>
            </c:ext>
          </c:extLst>
        </c:ser>
        <c:ser>
          <c:idx val="3"/>
          <c:order val="3"/>
          <c:tx>
            <c:strRef>
              <c:f>'Daily Ave Price'!$A$284</c:f>
              <c:strCache>
                <c:ptCount val="1"/>
                <c:pt idx="0">
                  <c:v>Thurs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'Daily Ave Price'!$B$280:$U$280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Price'!$B$284:$U$284</c:f>
              <c:numCache>
                <c:formatCode>"£"#,##0.00</c:formatCode>
                <c:ptCount val="20"/>
                <c:pt idx="0">
                  <c:v>4.3099999999999996</c:v>
                </c:pt>
                <c:pt idx="1">
                  <c:v>2.4500000000000002</c:v>
                </c:pt>
                <c:pt idx="2">
                  <c:v>1.67</c:v>
                </c:pt>
                <c:pt idx="3">
                  <c:v>2.79</c:v>
                </c:pt>
                <c:pt idx="4">
                  <c:v>1.82</c:v>
                </c:pt>
                <c:pt idx="5">
                  <c:v>5.12</c:v>
                </c:pt>
                <c:pt idx="6">
                  <c:v>4.92</c:v>
                </c:pt>
                <c:pt idx="7">
                  <c:v>0.98</c:v>
                </c:pt>
                <c:pt idx="8">
                  <c:v>0.83</c:v>
                </c:pt>
                <c:pt idx="9">
                  <c:v>4</c:v>
                </c:pt>
                <c:pt idx="10">
                  <c:v>3.57</c:v>
                </c:pt>
                <c:pt idx="11">
                  <c:v>3.34</c:v>
                </c:pt>
                <c:pt idx="12">
                  <c:v>12.31</c:v>
                </c:pt>
                <c:pt idx="13">
                  <c:v>14.66</c:v>
                </c:pt>
                <c:pt idx="14">
                  <c:v>0</c:v>
                </c:pt>
                <c:pt idx="15">
                  <c:v>1.27</c:v>
                </c:pt>
                <c:pt idx="16">
                  <c:v>2.98</c:v>
                </c:pt>
                <c:pt idx="17">
                  <c:v>1.05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6C-4B89-B3BF-BE9B40261546}"/>
            </c:ext>
          </c:extLst>
        </c:ser>
        <c:ser>
          <c:idx val="4"/>
          <c:order val="4"/>
          <c:tx>
            <c:strRef>
              <c:f>'Daily Ave Price'!$A$285</c:f>
              <c:strCache>
                <c:ptCount val="1"/>
                <c:pt idx="0">
                  <c:v>Fri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'Daily Ave Price'!$B$280:$U$280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Price'!$B$285:$U$285</c:f>
              <c:numCache>
                <c:formatCode>"£"#,##0.00</c:formatCode>
                <c:ptCount val="20"/>
                <c:pt idx="0">
                  <c:v>4.3499999999999996</c:v>
                </c:pt>
                <c:pt idx="1">
                  <c:v>2.38</c:v>
                </c:pt>
                <c:pt idx="2">
                  <c:v>1.57</c:v>
                </c:pt>
                <c:pt idx="3">
                  <c:v>3.46</c:v>
                </c:pt>
                <c:pt idx="4">
                  <c:v>2.44</c:v>
                </c:pt>
                <c:pt idx="5">
                  <c:v>5.53</c:v>
                </c:pt>
                <c:pt idx="6">
                  <c:v>4.97</c:v>
                </c:pt>
                <c:pt idx="7">
                  <c:v>1.79</c:v>
                </c:pt>
                <c:pt idx="8">
                  <c:v>2.1800000000000002</c:v>
                </c:pt>
                <c:pt idx="9">
                  <c:v>2.84</c:v>
                </c:pt>
                <c:pt idx="10">
                  <c:v>3.56</c:v>
                </c:pt>
                <c:pt idx="11">
                  <c:v>6.45</c:v>
                </c:pt>
                <c:pt idx="12">
                  <c:v>10.17</c:v>
                </c:pt>
                <c:pt idx="13">
                  <c:v>13.11</c:v>
                </c:pt>
                <c:pt idx="14">
                  <c:v>5.37</c:v>
                </c:pt>
                <c:pt idx="15">
                  <c:v>0.9</c:v>
                </c:pt>
                <c:pt idx="16">
                  <c:v>3.26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6C-4B89-B3BF-BE9B40261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2329216"/>
        <c:axId val="1572318176"/>
      </c:barChart>
      <c:catAx>
        <c:axId val="157232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2318176"/>
        <c:crosses val="autoZero"/>
        <c:auto val="1"/>
        <c:lblAlgn val="ctr"/>
        <c:lblOffset val="100"/>
        <c:noMultiLvlLbl val="0"/>
      </c:catAx>
      <c:valAx>
        <c:axId val="157231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232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Boxes at Auction </a:t>
            </a:r>
          </a:p>
          <a:p>
            <a:pPr>
              <a:defRPr/>
            </a:pP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'Daily Ave Price'!$A$290</c:f>
              <c:strCache>
                <c:ptCount val="1"/>
                <c:pt idx="0">
                  <c:v>Mon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'Daily Ave Price'!$B$289:$N$289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Price'!$B$290:$N$290</c:f>
              <c:numCache>
                <c:formatCode>General</c:formatCode>
                <c:ptCount val="13"/>
                <c:pt idx="0">
                  <c:v>1074</c:v>
                </c:pt>
                <c:pt idx="1">
                  <c:v>2868</c:v>
                </c:pt>
                <c:pt idx="2">
                  <c:v>543</c:v>
                </c:pt>
                <c:pt idx="3">
                  <c:v>136</c:v>
                </c:pt>
                <c:pt idx="4">
                  <c:v>1137</c:v>
                </c:pt>
                <c:pt idx="5">
                  <c:v>83</c:v>
                </c:pt>
                <c:pt idx="6">
                  <c:v>183</c:v>
                </c:pt>
                <c:pt idx="7">
                  <c:v>79</c:v>
                </c:pt>
                <c:pt idx="8">
                  <c:v>34</c:v>
                </c:pt>
                <c:pt idx="9">
                  <c:v>26</c:v>
                </c:pt>
                <c:pt idx="10">
                  <c:v>20</c:v>
                </c:pt>
                <c:pt idx="11">
                  <c:v>32</c:v>
                </c:pt>
                <c:pt idx="12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85-4CFD-BE6D-F9CD446552A6}"/>
            </c:ext>
          </c:extLst>
        </c:ser>
        <c:ser>
          <c:idx val="1"/>
          <c:order val="1"/>
          <c:tx>
            <c:strRef>
              <c:f>'Daily Ave Price'!$A$291</c:f>
              <c:strCache>
                <c:ptCount val="1"/>
                <c:pt idx="0">
                  <c:v>Tuesday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'Daily Ave Price'!$B$289:$N$289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Price'!$B$291:$N$291</c:f>
              <c:numCache>
                <c:formatCode>General</c:formatCode>
                <c:ptCount val="13"/>
                <c:pt idx="0">
                  <c:v>935</c:v>
                </c:pt>
                <c:pt idx="1">
                  <c:v>2540</c:v>
                </c:pt>
                <c:pt idx="2">
                  <c:v>1376</c:v>
                </c:pt>
                <c:pt idx="3">
                  <c:v>54</c:v>
                </c:pt>
                <c:pt idx="4">
                  <c:v>544</c:v>
                </c:pt>
                <c:pt idx="5">
                  <c:v>20</c:v>
                </c:pt>
                <c:pt idx="6">
                  <c:v>132</c:v>
                </c:pt>
                <c:pt idx="7">
                  <c:v>48</c:v>
                </c:pt>
                <c:pt idx="8">
                  <c:v>5</c:v>
                </c:pt>
                <c:pt idx="9">
                  <c:v>62</c:v>
                </c:pt>
                <c:pt idx="10">
                  <c:v>6</c:v>
                </c:pt>
                <c:pt idx="11">
                  <c:v>8</c:v>
                </c:pt>
                <c:pt idx="12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85-4CFD-BE6D-F9CD446552A6}"/>
            </c:ext>
          </c:extLst>
        </c:ser>
        <c:ser>
          <c:idx val="2"/>
          <c:order val="2"/>
          <c:tx>
            <c:strRef>
              <c:f>'Daily Ave Price'!$A$292</c:f>
              <c:strCache>
                <c:ptCount val="1"/>
                <c:pt idx="0">
                  <c:v>Wed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'Daily Ave Price'!$B$289:$N$289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Price'!$B$292:$N$292</c:f>
              <c:numCache>
                <c:formatCode>General</c:formatCode>
                <c:ptCount val="13"/>
                <c:pt idx="0">
                  <c:v>569</c:v>
                </c:pt>
                <c:pt idx="1">
                  <c:v>1523</c:v>
                </c:pt>
                <c:pt idx="2">
                  <c:v>723</c:v>
                </c:pt>
                <c:pt idx="3">
                  <c:v>75</c:v>
                </c:pt>
                <c:pt idx="4">
                  <c:v>296</c:v>
                </c:pt>
                <c:pt idx="5">
                  <c:v>15</c:v>
                </c:pt>
                <c:pt idx="6">
                  <c:v>264</c:v>
                </c:pt>
                <c:pt idx="7">
                  <c:v>24</c:v>
                </c:pt>
                <c:pt idx="8">
                  <c:v>2</c:v>
                </c:pt>
                <c:pt idx="9">
                  <c:v>86</c:v>
                </c:pt>
                <c:pt idx="10">
                  <c:v>37</c:v>
                </c:pt>
                <c:pt idx="11">
                  <c:v>33</c:v>
                </c:pt>
                <c:pt idx="12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85-4CFD-BE6D-F9CD446552A6}"/>
            </c:ext>
          </c:extLst>
        </c:ser>
        <c:ser>
          <c:idx val="3"/>
          <c:order val="3"/>
          <c:tx>
            <c:strRef>
              <c:f>'Daily Ave Price'!$A$293</c:f>
              <c:strCache>
                <c:ptCount val="1"/>
                <c:pt idx="0">
                  <c:v>Thurs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'Daily Ave Price'!$B$289:$N$289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Price'!$B$293:$N$293</c:f>
              <c:numCache>
                <c:formatCode>General</c:formatCode>
                <c:ptCount val="13"/>
                <c:pt idx="0">
                  <c:v>400</c:v>
                </c:pt>
                <c:pt idx="1">
                  <c:v>733</c:v>
                </c:pt>
                <c:pt idx="2">
                  <c:v>956</c:v>
                </c:pt>
                <c:pt idx="3">
                  <c:v>121</c:v>
                </c:pt>
                <c:pt idx="4">
                  <c:v>489</c:v>
                </c:pt>
                <c:pt idx="5">
                  <c:v>26</c:v>
                </c:pt>
                <c:pt idx="6">
                  <c:v>316</c:v>
                </c:pt>
                <c:pt idx="7">
                  <c:v>12</c:v>
                </c:pt>
                <c:pt idx="8">
                  <c:v>6</c:v>
                </c:pt>
                <c:pt idx="9">
                  <c:v>97</c:v>
                </c:pt>
                <c:pt idx="10">
                  <c:v>19</c:v>
                </c:pt>
                <c:pt idx="11">
                  <c:v>17</c:v>
                </c:pt>
                <c:pt idx="12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85-4CFD-BE6D-F9CD446552A6}"/>
            </c:ext>
          </c:extLst>
        </c:ser>
        <c:ser>
          <c:idx val="4"/>
          <c:order val="4"/>
          <c:tx>
            <c:strRef>
              <c:f>'Daily Ave Price'!$A$294</c:f>
              <c:strCache>
                <c:ptCount val="1"/>
                <c:pt idx="0">
                  <c:v>Friday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'Daily Ave Price'!$B$289:$N$289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Price'!$B$294:$N$294</c:f>
              <c:numCache>
                <c:formatCode>General</c:formatCode>
                <c:ptCount val="13"/>
                <c:pt idx="0">
                  <c:v>1320</c:v>
                </c:pt>
                <c:pt idx="1">
                  <c:v>498</c:v>
                </c:pt>
                <c:pt idx="2">
                  <c:v>494</c:v>
                </c:pt>
                <c:pt idx="3">
                  <c:v>42</c:v>
                </c:pt>
                <c:pt idx="4">
                  <c:v>137</c:v>
                </c:pt>
                <c:pt idx="5">
                  <c:v>16</c:v>
                </c:pt>
                <c:pt idx="6">
                  <c:v>118</c:v>
                </c:pt>
                <c:pt idx="7">
                  <c:v>21</c:v>
                </c:pt>
                <c:pt idx="8">
                  <c:v>18</c:v>
                </c:pt>
                <c:pt idx="9">
                  <c:v>19</c:v>
                </c:pt>
                <c:pt idx="10">
                  <c:v>18</c:v>
                </c:pt>
                <c:pt idx="11">
                  <c:v>14</c:v>
                </c:pt>
                <c:pt idx="12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85-4CFD-BE6D-F9CD44655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2311456"/>
        <c:axId val="1572312416"/>
      </c:barChart>
      <c:catAx>
        <c:axId val="157231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2312416"/>
        <c:crosses val="autoZero"/>
        <c:auto val="1"/>
        <c:lblAlgn val="ctr"/>
        <c:lblOffset val="100"/>
        <c:noMultiLvlLbl val="0"/>
      </c:catAx>
      <c:valAx>
        <c:axId val="157231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2311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('Weekly Report '!$B$111,'Weekly Report '!$D$111,'Weekly Report '!$F$111,'Weekly Report '!$H$111,'Weekly Report '!$J$111)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'!$B$112,'Weekly Report '!$D$112,'Weekly Report '!$F$112,'Weekly Report '!$H$112,'Weekly Report '!$J$112)</c:f>
              <c:numCache>
                <c:formatCode>#,##0</c:formatCode>
                <c:ptCount val="5"/>
                <c:pt idx="0">
                  <c:v>2509</c:v>
                </c:pt>
                <c:pt idx="1">
                  <c:v>5160</c:v>
                </c:pt>
                <c:pt idx="2">
                  <c:v>6290</c:v>
                </c:pt>
                <c:pt idx="3">
                  <c:v>3537</c:v>
                </c:pt>
                <c:pt idx="4">
                  <c:v>2096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B-4F74-BB31-F0C3B5A81AE5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('Weekly Report '!$B$111,'Weekly Report '!$D$111,'Weekly Report '!$F$111,'Weekly Report '!$H$111,'Weekly Report '!$J$111)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'!$B$113,'Weekly Report '!$D$113,'Weekly Report '!$F$113,'Weekly Report '!$H$113,'Weekly Report '!$J$113)</c:f>
              <c:numCache>
                <c:formatCode>#,##0</c:formatCode>
                <c:ptCount val="5"/>
                <c:pt idx="0">
                  <c:v>1949</c:v>
                </c:pt>
                <c:pt idx="1">
                  <c:v>4496</c:v>
                </c:pt>
                <c:pt idx="2">
                  <c:v>6224</c:v>
                </c:pt>
                <c:pt idx="3">
                  <c:v>1576</c:v>
                </c:pt>
                <c:pt idx="4">
                  <c:v>1626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FB-4F74-BB31-F0C3B5A81AE5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('Weekly Report '!$B$111,'Weekly Report '!$D$111,'Weekly Report '!$F$111,'Weekly Report '!$H$111,'Weekly Report '!$J$111)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'!$B$114,'Weekly Report '!$D$114,'Weekly Report '!$F$114,'Weekly Report '!$H$114,'Weekly Report '!$J$114)</c:f>
              <c:numCache>
                <c:formatCode>#,##0</c:formatCode>
                <c:ptCount val="5"/>
                <c:pt idx="0">
                  <c:v>560</c:v>
                </c:pt>
                <c:pt idx="1">
                  <c:v>664</c:v>
                </c:pt>
                <c:pt idx="2">
                  <c:v>66</c:v>
                </c:pt>
                <c:pt idx="3">
                  <c:v>1961</c:v>
                </c:pt>
                <c:pt idx="4">
                  <c:v>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FB-4F74-BB31-F0C3B5A8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0080671"/>
        <c:axId val="1255486863"/>
      </c:barChart>
      <c:catAx>
        <c:axId val="1260080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486863"/>
        <c:crosses val="autoZero"/>
        <c:auto val="1"/>
        <c:lblAlgn val="ctr"/>
        <c:lblOffset val="100"/>
        <c:noMultiLvlLbl val="0"/>
      </c:catAx>
      <c:valAx>
        <c:axId val="1255486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0080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Price at Auction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'Daily Ave Price'!$A$344</c:f>
              <c:strCache>
                <c:ptCount val="1"/>
                <c:pt idx="0">
                  <c:v>Mon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'Daily Ave Price'!$B$343:$U$343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Price'!$B$344:$U$344</c:f>
              <c:numCache>
                <c:formatCode>"£"#,##0.00</c:formatCode>
                <c:ptCount val="20"/>
                <c:pt idx="0">
                  <c:v>3.56</c:v>
                </c:pt>
                <c:pt idx="1">
                  <c:v>2.27</c:v>
                </c:pt>
                <c:pt idx="2">
                  <c:v>1.38</c:v>
                </c:pt>
                <c:pt idx="3">
                  <c:v>2.2999999999999998</c:v>
                </c:pt>
                <c:pt idx="4">
                  <c:v>1.49</c:v>
                </c:pt>
                <c:pt idx="5">
                  <c:v>8.85</c:v>
                </c:pt>
                <c:pt idx="6">
                  <c:v>4.2</c:v>
                </c:pt>
                <c:pt idx="7">
                  <c:v>0.52</c:v>
                </c:pt>
                <c:pt idx="8">
                  <c:v>2.8</c:v>
                </c:pt>
                <c:pt idx="9">
                  <c:v>4.08</c:v>
                </c:pt>
                <c:pt idx="10">
                  <c:v>4.47</c:v>
                </c:pt>
                <c:pt idx="11">
                  <c:v>5.3</c:v>
                </c:pt>
                <c:pt idx="12">
                  <c:v>14.62</c:v>
                </c:pt>
                <c:pt idx="13">
                  <c:v>12.58</c:v>
                </c:pt>
                <c:pt idx="14">
                  <c:v>7.46</c:v>
                </c:pt>
                <c:pt idx="15">
                  <c:v>0.97</c:v>
                </c:pt>
                <c:pt idx="16">
                  <c:v>2.59</c:v>
                </c:pt>
                <c:pt idx="17">
                  <c:v>1.1399999999999999</c:v>
                </c:pt>
                <c:pt idx="18">
                  <c:v>1.45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7-4D34-8298-39EABABC42AA}"/>
            </c:ext>
          </c:extLst>
        </c:ser>
        <c:ser>
          <c:idx val="1"/>
          <c:order val="1"/>
          <c:tx>
            <c:strRef>
              <c:f>'Daily Ave Price'!$A$345</c:f>
              <c:strCache>
                <c:ptCount val="1"/>
                <c:pt idx="0">
                  <c:v>Tues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'Daily Ave Price'!$B$343:$U$343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Price'!$B$345:$U$345</c:f>
              <c:numCache>
                <c:formatCode>"£"#,##0.00</c:formatCode>
                <c:ptCount val="20"/>
                <c:pt idx="0">
                  <c:v>4.96</c:v>
                </c:pt>
                <c:pt idx="1">
                  <c:v>2.17</c:v>
                </c:pt>
                <c:pt idx="2">
                  <c:v>1.45</c:v>
                </c:pt>
                <c:pt idx="3">
                  <c:v>2.16</c:v>
                </c:pt>
                <c:pt idx="4">
                  <c:v>1.51</c:v>
                </c:pt>
                <c:pt idx="5">
                  <c:v>10.44</c:v>
                </c:pt>
                <c:pt idx="6">
                  <c:v>4.45</c:v>
                </c:pt>
                <c:pt idx="7">
                  <c:v>1.99</c:v>
                </c:pt>
                <c:pt idx="8">
                  <c:v>0</c:v>
                </c:pt>
                <c:pt idx="9">
                  <c:v>5.04</c:v>
                </c:pt>
                <c:pt idx="10">
                  <c:v>4</c:v>
                </c:pt>
                <c:pt idx="11">
                  <c:v>7.76</c:v>
                </c:pt>
                <c:pt idx="12">
                  <c:v>19.350000000000001</c:v>
                </c:pt>
                <c:pt idx="13">
                  <c:v>16.3</c:v>
                </c:pt>
                <c:pt idx="14">
                  <c:v>11.54</c:v>
                </c:pt>
                <c:pt idx="15">
                  <c:v>0</c:v>
                </c:pt>
                <c:pt idx="16">
                  <c:v>3.09</c:v>
                </c:pt>
                <c:pt idx="17">
                  <c:v>1</c:v>
                </c:pt>
                <c:pt idx="18">
                  <c:v>1.1299999999999999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7-4D34-8298-39EABABC42AA}"/>
            </c:ext>
          </c:extLst>
        </c:ser>
        <c:ser>
          <c:idx val="2"/>
          <c:order val="2"/>
          <c:tx>
            <c:strRef>
              <c:f>'Daily Ave Price'!$A$346</c:f>
              <c:strCache>
                <c:ptCount val="1"/>
                <c:pt idx="0">
                  <c:v>Wed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'Daily Ave Price'!$B$343:$U$343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Price'!$B$346:$U$346</c:f>
              <c:numCache>
                <c:formatCode>"£"#,##0.00</c:formatCode>
                <c:ptCount val="20"/>
                <c:pt idx="0">
                  <c:v>4.79</c:v>
                </c:pt>
                <c:pt idx="1">
                  <c:v>2.13</c:v>
                </c:pt>
                <c:pt idx="2">
                  <c:v>1.55</c:v>
                </c:pt>
                <c:pt idx="3">
                  <c:v>1.53</c:v>
                </c:pt>
                <c:pt idx="4">
                  <c:v>1.22</c:v>
                </c:pt>
                <c:pt idx="5">
                  <c:v>6.3</c:v>
                </c:pt>
                <c:pt idx="6">
                  <c:v>4.2300000000000004</c:v>
                </c:pt>
                <c:pt idx="7">
                  <c:v>1.41</c:v>
                </c:pt>
                <c:pt idx="8">
                  <c:v>2.5099999999999998</c:v>
                </c:pt>
                <c:pt idx="9">
                  <c:v>3.98</c:v>
                </c:pt>
                <c:pt idx="10">
                  <c:v>3.88</c:v>
                </c:pt>
                <c:pt idx="11">
                  <c:v>3.85</c:v>
                </c:pt>
                <c:pt idx="12">
                  <c:v>10.73</c:v>
                </c:pt>
                <c:pt idx="13">
                  <c:v>13.5</c:v>
                </c:pt>
                <c:pt idx="14">
                  <c:v>0</c:v>
                </c:pt>
                <c:pt idx="15">
                  <c:v>1.2</c:v>
                </c:pt>
                <c:pt idx="16">
                  <c:v>2.5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07-4D34-8298-39EABABC42AA}"/>
            </c:ext>
          </c:extLst>
        </c:ser>
        <c:ser>
          <c:idx val="3"/>
          <c:order val="3"/>
          <c:tx>
            <c:strRef>
              <c:f>'Daily Ave Price'!$A$347</c:f>
              <c:strCache>
                <c:ptCount val="1"/>
                <c:pt idx="0">
                  <c:v>Thurs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'Daily Ave Price'!$B$343:$U$343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Price'!$B$347:$U$347</c:f>
              <c:numCache>
                <c:formatCode>"£"#,##0.00</c:formatCode>
                <c:ptCount val="20"/>
                <c:pt idx="0">
                  <c:v>5.2</c:v>
                </c:pt>
                <c:pt idx="1">
                  <c:v>2.13</c:v>
                </c:pt>
                <c:pt idx="2">
                  <c:v>2.08</c:v>
                </c:pt>
                <c:pt idx="3">
                  <c:v>1.53</c:v>
                </c:pt>
                <c:pt idx="4">
                  <c:v>1.1000000000000001</c:v>
                </c:pt>
                <c:pt idx="5">
                  <c:v>3.99</c:v>
                </c:pt>
                <c:pt idx="6">
                  <c:v>4.03</c:v>
                </c:pt>
                <c:pt idx="7">
                  <c:v>1.3</c:v>
                </c:pt>
                <c:pt idx="8">
                  <c:v>4.07</c:v>
                </c:pt>
                <c:pt idx="9">
                  <c:v>4.99</c:v>
                </c:pt>
                <c:pt idx="10">
                  <c:v>3.96</c:v>
                </c:pt>
                <c:pt idx="11">
                  <c:v>2.38</c:v>
                </c:pt>
                <c:pt idx="12">
                  <c:v>17.98</c:v>
                </c:pt>
                <c:pt idx="13">
                  <c:v>13.44</c:v>
                </c:pt>
                <c:pt idx="14">
                  <c:v>0</c:v>
                </c:pt>
                <c:pt idx="15">
                  <c:v>1.0900000000000001</c:v>
                </c:pt>
                <c:pt idx="16">
                  <c:v>1.91</c:v>
                </c:pt>
                <c:pt idx="17">
                  <c:v>0.73</c:v>
                </c:pt>
                <c:pt idx="18">
                  <c:v>2.25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07-4D34-8298-39EABABC42AA}"/>
            </c:ext>
          </c:extLst>
        </c:ser>
        <c:ser>
          <c:idx val="4"/>
          <c:order val="4"/>
          <c:tx>
            <c:strRef>
              <c:f>'Daily Ave Price'!$A$348</c:f>
              <c:strCache>
                <c:ptCount val="1"/>
                <c:pt idx="0">
                  <c:v>Fri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'Daily Ave Price'!$B$343:$U$343</c:f>
              <c:strCache>
                <c:ptCount val="20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Pollack</c:v>
                </c:pt>
                <c:pt idx="11">
                  <c:v>Squid</c:v>
                </c:pt>
                <c:pt idx="12">
                  <c:v>Turbot</c:v>
                </c:pt>
                <c:pt idx="13">
                  <c:v>Halibut</c:v>
                </c:pt>
                <c:pt idx="14">
                  <c:v>Brill</c:v>
                </c:pt>
                <c:pt idx="15">
                  <c:v>Witches</c:v>
                </c:pt>
                <c:pt idx="16">
                  <c:v>Catfish</c:v>
                </c:pt>
                <c:pt idx="17">
                  <c:v>Tusk</c:v>
                </c:pt>
                <c:pt idx="18">
                  <c:v>Skate</c:v>
                </c:pt>
                <c:pt idx="19">
                  <c:v>Mackerel</c:v>
                </c:pt>
              </c:strCache>
            </c:strRef>
          </c:cat>
          <c:val>
            <c:numRef>
              <c:f>'Daily Ave Price'!$B$348:$U$348</c:f>
              <c:numCache>
                <c:formatCode>"£"#,##0.00</c:formatCode>
                <c:ptCount val="20"/>
                <c:pt idx="0">
                  <c:v>4.96</c:v>
                </c:pt>
                <c:pt idx="1">
                  <c:v>2.25</c:v>
                </c:pt>
                <c:pt idx="2">
                  <c:v>1.68</c:v>
                </c:pt>
                <c:pt idx="3">
                  <c:v>1.45</c:v>
                </c:pt>
                <c:pt idx="4">
                  <c:v>0.98</c:v>
                </c:pt>
                <c:pt idx="5">
                  <c:v>6.37</c:v>
                </c:pt>
                <c:pt idx="6">
                  <c:v>4.32</c:v>
                </c:pt>
                <c:pt idx="7">
                  <c:v>1.72</c:v>
                </c:pt>
                <c:pt idx="8">
                  <c:v>3.17</c:v>
                </c:pt>
                <c:pt idx="9">
                  <c:v>3.82</c:v>
                </c:pt>
                <c:pt idx="10">
                  <c:v>3.98</c:v>
                </c:pt>
                <c:pt idx="11">
                  <c:v>4.42</c:v>
                </c:pt>
                <c:pt idx="12">
                  <c:v>12.33</c:v>
                </c:pt>
                <c:pt idx="13">
                  <c:v>11.17</c:v>
                </c:pt>
                <c:pt idx="14">
                  <c:v>0</c:v>
                </c:pt>
                <c:pt idx="15">
                  <c:v>1.3</c:v>
                </c:pt>
                <c:pt idx="16">
                  <c:v>2</c:v>
                </c:pt>
                <c:pt idx="17">
                  <c:v>0</c:v>
                </c:pt>
                <c:pt idx="18">
                  <c:v>1.34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07-4D34-8298-39EABABC4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88496"/>
        <c:axId val="7281776"/>
      </c:barChart>
      <c:catAx>
        <c:axId val="728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81776"/>
        <c:crosses val="autoZero"/>
        <c:auto val="1"/>
        <c:lblAlgn val="ctr"/>
        <c:lblOffset val="100"/>
        <c:noMultiLvlLbl val="0"/>
      </c:catAx>
      <c:valAx>
        <c:axId val="728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8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Boxes at Auction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'Daily Ave Price'!$A$353</c:f>
              <c:strCache>
                <c:ptCount val="1"/>
                <c:pt idx="0">
                  <c:v>Mon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'Daily Ave Price'!$B$352:$N$352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Price'!$B$353:$N$353</c:f>
              <c:numCache>
                <c:formatCode>General</c:formatCode>
                <c:ptCount val="13"/>
                <c:pt idx="0">
                  <c:v>809</c:v>
                </c:pt>
                <c:pt idx="1">
                  <c:v>2460</c:v>
                </c:pt>
                <c:pt idx="2">
                  <c:v>1469</c:v>
                </c:pt>
                <c:pt idx="3">
                  <c:v>113</c:v>
                </c:pt>
                <c:pt idx="4">
                  <c:v>1175</c:v>
                </c:pt>
                <c:pt idx="5">
                  <c:v>21</c:v>
                </c:pt>
                <c:pt idx="6">
                  <c:v>459</c:v>
                </c:pt>
                <c:pt idx="7">
                  <c:v>13</c:v>
                </c:pt>
                <c:pt idx="8">
                  <c:v>31</c:v>
                </c:pt>
                <c:pt idx="9">
                  <c:v>21</c:v>
                </c:pt>
                <c:pt idx="10">
                  <c:v>13</c:v>
                </c:pt>
                <c:pt idx="11">
                  <c:v>11</c:v>
                </c:pt>
                <c:pt idx="12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E-4CB1-BDF9-FB671B760E33}"/>
            </c:ext>
          </c:extLst>
        </c:ser>
        <c:ser>
          <c:idx val="1"/>
          <c:order val="1"/>
          <c:tx>
            <c:strRef>
              <c:f>'Daily Ave Price'!$A$354</c:f>
              <c:strCache>
                <c:ptCount val="1"/>
                <c:pt idx="0">
                  <c:v>Tuesday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'Daily Ave Price'!$B$352:$N$352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Price'!$B$354:$N$354</c:f>
              <c:numCache>
                <c:formatCode>General</c:formatCode>
                <c:ptCount val="13"/>
                <c:pt idx="0">
                  <c:v>140</c:v>
                </c:pt>
                <c:pt idx="1">
                  <c:v>176</c:v>
                </c:pt>
                <c:pt idx="2">
                  <c:v>109</c:v>
                </c:pt>
                <c:pt idx="3">
                  <c:v>53</c:v>
                </c:pt>
                <c:pt idx="4">
                  <c:v>143</c:v>
                </c:pt>
                <c:pt idx="5">
                  <c:v>14</c:v>
                </c:pt>
                <c:pt idx="6">
                  <c:v>114</c:v>
                </c:pt>
                <c:pt idx="7">
                  <c:v>17</c:v>
                </c:pt>
                <c:pt idx="8">
                  <c:v>0</c:v>
                </c:pt>
                <c:pt idx="9">
                  <c:v>88</c:v>
                </c:pt>
                <c:pt idx="10">
                  <c:v>0</c:v>
                </c:pt>
                <c:pt idx="11">
                  <c:v>8</c:v>
                </c:pt>
                <c:pt idx="1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E-4CB1-BDF9-FB671B760E33}"/>
            </c:ext>
          </c:extLst>
        </c:ser>
        <c:ser>
          <c:idx val="2"/>
          <c:order val="2"/>
          <c:tx>
            <c:strRef>
              <c:f>'Daily Ave Price'!$A$355</c:f>
              <c:strCache>
                <c:ptCount val="1"/>
                <c:pt idx="0">
                  <c:v>Wed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'Daily Ave Price'!$B$352:$N$352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Price'!$B$355:$N$355</c:f>
              <c:numCache>
                <c:formatCode>General</c:formatCode>
                <c:ptCount val="13"/>
                <c:pt idx="0">
                  <c:v>671</c:v>
                </c:pt>
                <c:pt idx="1">
                  <c:v>1776</c:v>
                </c:pt>
                <c:pt idx="2">
                  <c:v>673</c:v>
                </c:pt>
                <c:pt idx="3">
                  <c:v>164</c:v>
                </c:pt>
                <c:pt idx="4">
                  <c:v>1105</c:v>
                </c:pt>
                <c:pt idx="5">
                  <c:v>20</c:v>
                </c:pt>
                <c:pt idx="6">
                  <c:v>209</c:v>
                </c:pt>
                <c:pt idx="7">
                  <c:v>27</c:v>
                </c:pt>
                <c:pt idx="8">
                  <c:v>22</c:v>
                </c:pt>
                <c:pt idx="9">
                  <c:v>135</c:v>
                </c:pt>
                <c:pt idx="10">
                  <c:v>25</c:v>
                </c:pt>
                <c:pt idx="11">
                  <c:v>39</c:v>
                </c:pt>
                <c:pt idx="12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0E-4CB1-BDF9-FB671B760E33}"/>
            </c:ext>
          </c:extLst>
        </c:ser>
        <c:ser>
          <c:idx val="3"/>
          <c:order val="3"/>
          <c:tx>
            <c:strRef>
              <c:f>'Daily Ave Price'!$A$356</c:f>
              <c:strCache>
                <c:ptCount val="1"/>
                <c:pt idx="0">
                  <c:v>Thurs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'Daily Ave Price'!$B$352:$N$352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Price'!$B$356:$N$356</c:f>
              <c:numCache>
                <c:formatCode>General</c:formatCode>
                <c:ptCount val="13"/>
                <c:pt idx="0">
                  <c:v>750</c:v>
                </c:pt>
                <c:pt idx="1">
                  <c:v>614</c:v>
                </c:pt>
                <c:pt idx="2">
                  <c:v>481</c:v>
                </c:pt>
                <c:pt idx="3">
                  <c:v>141</c:v>
                </c:pt>
                <c:pt idx="4">
                  <c:v>1243</c:v>
                </c:pt>
                <c:pt idx="5">
                  <c:v>16</c:v>
                </c:pt>
                <c:pt idx="6">
                  <c:v>382</c:v>
                </c:pt>
                <c:pt idx="7">
                  <c:v>7</c:v>
                </c:pt>
                <c:pt idx="8">
                  <c:v>126</c:v>
                </c:pt>
                <c:pt idx="9">
                  <c:v>14</c:v>
                </c:pt>
                <c:pt idx="10">
                  <c:v>14</c:v>
                </c:pt>
                <c:pt idx="11">
                  <c:v>28</c:v>
                </c:pt>
                <c:pt idx="12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0E-4CB1-BDF9-FB671B760E33}"/>
            </c:ext>
          </c:extLst>
        </c:ser>
        <c:ser>
          <c:idx val="4"/>
          <c:order val="4"/>
          <c:tx>
            <c:strRef>
              <c:f>'Daily Ave Price'!$A$357</c:f>
              <c:strCache>
                <c:ptCount val="1"/>
                <c:pt idx="0">
                  <c:v>Friday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'Daily Ave Price'!$B$352:$N$352</c:f>
              <c:strCache>
                <c:ptCount val="13"/>
                <c:pt idx="0">
                  <c:v>Cod </c:v>
                </c:pt>
                <c:pt idx="1">
                  <c:v>Hadd </c:v>
                </c:pt>
                <c:pt idx="2">
                  <c:v>Whit</c:v>
                </c:pt>
                <c:pt idx="3">
                  <c:v>Ling</c:v>
                </c:pt>
                <c:pt idx="4">
                  <c:v>Coley</c:v>
                </c:pt>
                <c:pt idx="5">
                  <c:v>Lems</c:v>
                </c:pt>
                <c:pt idx="6">
                  <c:v>Monk</c:v>
                </c:pt>
                <c:pt idx="7">
                  <c:v>Plaice</c:v>
                </c:pt>
                <c:pt idx="8">
                  <c:v>Meg</c:v>
                </c:pt>
                <c:pt idx="9">
                  <c:v>Hake</c:v>
                </c:pt>
                <c:pt idx="10">
                  <c:v>Witches</c:v>
                </c:pt>
                <c:pt idx="11">
                  <c:v>Squid</c:v>
                </c:pt>
                <c:pt idx="12">
                  <c:v>Others</c:v>
                </c:pt>
              </c:strCache>
            </c:strRef>
          </c:cat>
          <c:val>
            <c:numRef>
              <c:f>'Daily Ave Price'!$B$357:$N$357</c:f>
              <c:numCache>
                <c:formatCode>General</c:formatCode>
                <c:ptCount val="13"/>
                <c:pt idx="0">
                  <c:v>870</c:v>
                </c:pt>
                <c:pt idx="1">
                  <c:v>1623</c:v>
                </c:pt>
                <c:pt idx="2">
                  <c:v>509</c:v>
                </c:pt>
                <c:pt idx="3">
                  <c:v>143</c:v>
                </c:pt>
                <c:pt idx="4">
                  <c:v>1685</c:v>
                </c:pt>
                <c:pt idx="5">
                  <c:v>19</c:v>
                </c:pt>
                <c:pt idx="6">
                  <c:v>184</c:v>
                </c:pt>
                <c:pt idx="7">
                  <c:v>30</c:v>
                </c:pt>
                <c:pt idx="8">
                  <c:v>11</c:v>
                </c:pt>
                <c:pt idx="9">
                  <c:v>59</c:v>
                </c:pt>
                <c:pt idx="10">
                  <c:v>29</c:v>
                </c:pt>
                <c:pt idx="11">
                  <c:v>55</c:v>
                </c:pt>
                <c:pt idx="12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0E-4CB1-BDF9-FB671B760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3401008"/>
        <c:axId val="1673392368"/>
      </c:barChart>
      <c:catAx>
        <c:axId val="167340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392368"/>
        <c:crosses val="autoZero"/>
        <c:auto val="1"/>
        <c:lblAlgn val="ctr"/>
        <c:lblOffset val="100"/>
        <c:noMultiLvlLbl val="0"/>
      </c:catAx>
      <c:valAx>
        <c:axId val="167339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40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Whitefish &amp; Shellfish Monthly Landing Tonnage 2025</a:t>
            </a:r>
            <a:endParaRPr lang="en-GB">
              <a:effectLst/>
            </a:endParaRPr>
          </a:p>
        </c:rich>
      </c:tx>
      <c:layout>
        <c:manualLayout>
          <c:xMode val="edge"/>
          <c:yMode val="edge"/>
          <c:x val="0.26807402068902542"/>
          <c:y val="3.174371700058145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9663611542713047"/>
          <c:y val="0.17855473981577402"/>
          <c:w val="0.72764001389363009"/>
          <c:h val="0.67662165094574567"/>
        </c:manualLayout>
      </c:layout>
      <c:barChart>
        <c:barDir val="col"/>
        <c:grouping val="clustered"/>
        <c:varyColors val="0"/>
        <c:ser>
          <c:idx val="0"/>
          <c:order val="0"/>
          <c:tx>
            <c:v>Tonnage 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(Figures!$F$4,Figures!$F$21,Figures!$F$39,Figures!$F$57,Figures!$F$75,Figures!$F$93,Figures!$F$111)</c15:sqref>
                  </c15:fullRef>
                </c:ext>
              </c:extLst>
              <c:f>Figures!$F$4</c:f>
              <c:strCache>
                <c:ptCount val="1"/>
                <c:pt idx="0">
                  <c:v>Jan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(Figures!$G$4,Figures!$G$21,Figures!$G$39,Figures!$G$57,Figures!$G$75,Figures!$G$93,Figures!$G$111)</c15:sqref>
                  </c15:fullRef>
                </c:ext>
              </c:extLst>
              <c:f>Figures!$G$4</c:f>
              <c:numCache>
                <c:formatCode>0\ \(\T\)</c:formatCode>
                <c:ptCount val="1"/>
                <c:pt idx="0">
                  <c:v>5286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7-4838-9C96-060F9B3F2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5695423"/>
        <c:axId val="1105693759"/>
      </c:barChart>
      <c:lineChart>
        <c:grouping val="standard"/>
        <c:varyColors val="0"/>
        <c:ser>
          <c:idx val="1"/>
          <c:order val="1"/>
          <c:tx>
            <c:v>Avg £ per Tonne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(Figures!$F$4,Figures!$F$21,Figures!$F$39,Figures!$F$57,Figures!$F$75,Figures!$F$93,Figures!$F$111)</c15:sqref>
                  </c15:fullRef>
                </c:ext>
              </c:extLst>
              <c:f>(Figures!$F$4,Figures!$F$21)</c:f>
              <c:strCache>
                <c:ptCount val="2"/>
                <c:pt idx="0">
                  <c:v>Jan </c:v>
                </c:pt>
                <c:pt idx="1">
                  <c:v>Feb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(Figures!$H$4,Figures!$H$21,Figures!$H$39,Figures!$H$57,Figures!$H$75,Figures!$H$93,Figures!$H$111)</c15:sqref>
                  </c15:fullRef>
                </c:ext>
              </c:extLst>
              <c:f>(Figures!$H$4,Figures!$H$21)</c:f>
              <c:numCache>
                <c:formatCode>"£"#,##0</c:formatCode>
                <c:ptCount val="2"/>
                <c:pt idx="0">
                  <c:v>1780</c:v>
                </c:pt>
                <c:pt idx="1">
                  <c:v>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7-4838-9C96-060F9B3F2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040527"/>
        <c:axId val="1205051759"/>
      </c:lineChart>
      <c:catAx>
        <c:axId val="1105695423"/>
        <c:scaling>
          <c:orientation val="minMax"/>
        </c:scaling>
        <c:delete val="0"/>
        <c:axPos val="b"/>
        <c:numFmt formatCode="&quot;£&quot;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693759"/>
        <c:crosses val="autoZero"/>
        <c:auto val="1"/>
        <c:lblAlgn val="ctr"/>
        <c:lblOffset val="100"/>
        <c:noMultiLvlLbl val="0"/>
      </c:catAx>
      <c:valAx>
        <c:axId val="110569375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\(\T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695423"/>
        <c:crosses val="autoZero"/>
        <c:crossBetween val="between"/>
      </c:valAx>
      <c:valAx>
        <c:axId val="1205051759"/>
        <c:scaling>
          <c:orientation val="minMax"/>
          <c:min val="0"/>
        </c:scaling>
        <c:delete val="0"/>
        <c:axPos val="r"/>
        <c:numFmt formatCode="&quot;£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5040527"/>
        <c:crosses val="max"/>
        <c:crossBetween val="between"/>
      </c:valAx>
      <c:catAx>
        <c:axId val="1205040527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5051759"/>
        <c:crosses val="max"/>
        <c:auto val="0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Whitefish &amp; Shellfish Monthly Landing Tonnage 2023</a:t>
            </a:r>
            <a:endParaRPr lang="en-GB">
              <a:effectLst/>
            </a:endParaRPr>
          </a:p>
        </c:rich>
      </c:tx>
      <c:layout>
        <c:manualLayout>
          <c:xMode val="edge"/>
          <c:yMode val="edge"/>
          <c:x val="0.26878822086265097"/>
          <c:y val="1.911382871962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8008478776602527"/>
          <c:y val="0.12417042380943064"/>
          <c:w val="0.80490817941058734"/>
          <c:h val="0.6674642151368364"/>
        </c:manualLayout>
      </c:layout>
      <c:barChart>
        <c:barDir val="col"/>
        <c:grouping val="clustered"/>
        <c:varyColors val="0"/>
        <c:ser>
          <c:idx val="0"/>
          <c:order val="0"/>
          <c:tx>
            <c:v>Tonnage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(Figures!$F$4,Figures!$F$21,Figures!$F$39,Figures!$F$57,Figures!$F$75,Figures!$F$93,Figures!$F$111,Figures!$F$130,Figures!$F$148,Figures!$F$166,Figures!$F$184)</c:f>
              <c:strCache>
                <c:ptCount val="11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 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(Figures!$G$4,Figures!$G$21,Figures!$G$39,Figures!$G$57,Figures!$G$75,Figures!$G$93,Figures!$G$111,Figures!$G$130,Figures!$G$148,Figures!$G$166,Figures!$G$184)</c:f>
              <c:numCache>
                <c:formatCode>0\ \(\T\)</c:formatCode>
                <c:ptCount val="11"/>
                <c:pt idx="0">
                  <c:v>5286</c:v>
                </c:pt>
                <c:pt idx="1">
                  <c:v>4280</c:v>
                </c:pt>
                <c:pt idx="2">
                  <c:v>4380</c:v>
                </c:pt>
                <c:pt idx="3">
                  <c:v>4611</c:v>
                </c:pt>
                <c:pt idx="4">
                  <c:v>5508</c:v>
                </c:pt>
                <c:pt idx="5">
                  <c:v>5245</c:v>
                </c:pt>
                <c:pt idx="6">
                  <c:v>6529</c:v>
                </c:pt>
                <c:pt idx="7">
                  <c:v>5415</c:v>
                </c:pt>
                <c:pt idx="8">
                  <c:v>6763</c:v>
                </c:pt>
                <c:pt idx="9">
                  <c:v>6136</c:v>
                </c:pt>
                <c:pt idx="10">
                  <c:v>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8-48A2-90FC-E7EC73B27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9432544"/>
        <c:axId val="1849433792"/>
      </c:barChart>
      <c:lineChart>
        <c:grouping val="standard"/>
        <c:varyColors val="0"/>
        <c:ser>
          <c:idx val="1"/>
          <c:order val="1"/>
          <c:tx>
            <c:v>AVG £ Per Tonne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(Figures!$F$4,Figures!$F$21,Figures!$F$39,Figures!$F$57,Figures!$F$75,Figures!$F$93,Figures!$F$111,Figures!$F$130,Figures!$F$148,Figures!$F$166,Figures!$F$184)</c:f>
              <c:strCache>
                <c:ptCount val="11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 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(Figures!$H$4,Figures!$H$21,Figures!$H$39,Figures!$H$57,Figures!$H$75,Figures!$H$93,Figures!$H$111,Figures!$H$130,Figures!$H$148,Figures!$H$166,Figures!$H$184)</c:f>
              <c:numCache>
                <c:formatCode>"£"#,##0</c:formatCode>
                <c:ptCount val="11"/>
                <c:pt idx="0">
                  <c:v>1780</c:v>
                </c:pt>
                <c:pt idx="1">
                  <c:v>2094</c:v>
                </c:pt>
                <c:pt idx="2">
                  <c:v>1931</c:v>
                </c:pt>
                <c:pt idx="3">
                  <c:v>2117</c:v>
                </c:pt>
                <c:pt idx="4">
                  <c:v>1892</c:v>
                </c:pt>
                <c:pt idx="5">
                  <c:v>1940</c:v>
                </c:pt>
                <c:pt idx="6">
                  <c:v>1818</c:v>
                </c:pt>
                <c:pt idx="7">
                  <c:v>1791</c:v>
                </c:pt>
                <c:pt idx="8">
                  <c:v>1676</c:v>
                </c:pt>
                <c:pt idx="9">
                  <c:v>1802</c:v>
                </c:pt>
                <c:pt idx="10">
                  <c:v>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8-48A2-90FC-E7EC73B27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368640"/>
        <c:axId val="2002373632"/>
      </c:lineChart>
      <c:catAx>
        <c:axId val="184943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433792"/>
        <c:crosses val="autoZero"/>
        <c:auto val="1"/>
        <c:lblAlgn val="ctr"/>
        <c:lblOffset val="100"/>
        <c:noMultiLvlLbl val="0"/>
      </c:catAx>
      <c:valAx>
        <c:axId val="184943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\(\T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432544"/>
        <c:crosses val="autoZero"/>
        <c:crossBetween val="between"/>
      </c:valAx>
      <c:valAx>
        <c:axId val="2002373632"/>
        <c:scaling>
          <c:orientation val="minMax"/>
        </c:scaling>
        <c:delete val="0"/>
        <c:axPos val="r"/>
        <c:numFmt formatCode="&quot;£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2368640"/>
        <c:crosses val="max"/>
        <c:crossBetween val="between"/>
      </c:valAx>
      <c:catAx>
        <c:axId val="200236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23736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Whitefish &amp; Shellfish Monthly Landing Tonnage 2025</a:t>
            </a:r>
            <a:endParaRPr lang="en-GB">
              <a:effectLst/>
            </a:endParaRPr>
          </a:p>
        </c:rich>
      </c:tx>
      <c:layout>
        <c:manualLayout>
          <c:xMode val="edge"/>
          <c:yMode val="edge"/>
          <c:x val="0.23623013443535992"/>
          <c:y val="8.195335498966871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4944475710192265"/>
          <c:y val="0.15304709748794987"/>
          <c:w val="0.8187043072831135"/>
          <c:h val="0.55630530596065653"/>
        </c:manualLayout>
      </c:layout>
      <c:barChart>
        <c:barDir val="col"/>
        <c:grouping val="clustered"/>
        <c:varyColors val="0"/>
        <c:ser>
          <c:idx val="0"/>
          <c:order val="0"/>
          <c:tx>
            <c:v>Tonnage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(Figures!$F$4,Figures!$F$21,Figures!$F$39,Figures!$F$57)</c15:sqref>
                  </c15:fullRef>
                </c:ext>
              </c:extLst>
              <c:f>(Figures!$F$4,Figures!$F$21,Figures!$F$57)</c:f>
              <c:strCache>
                <c:ptCount val="3"/>
                <c:pt idx="0">
                  <c:v>Jan </c:v>
                </c:pt>
                <c:pt idx="1">
                  <c:v>Feb</c:v>
                </c:pt>
                <c:pt idx="2">
                  <c:v>April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(Figures!$G$4,Figures!$G$21,Figures!$G$39)</c15:sqref>
                  </c15:fullRef>
                </c:ext>
              </c:extLst>
              <c:f>(Figures!$G$4,Figures!$G$21)</c:f>
              <c:numCache>
                <c:formatCode>0\ \(\T\)</c:formatCode>
                <c:ptCount val="2"/>
                <c:pt idx="0">
                  <c:v>5286</c:v>
                </c:pt>
                <c:pt idx="1">
                  <c:v>4280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1-4700-9B6C-74FEF9274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939136"/>
        <c:axId val="158931232"/>
      </c:barChart>
      <c:lineChart>
        <c:grouping val="standard"/>
        <c:varyColors val="0"/>
        <c:ser>
          <c:idx val="1"/>
          <c:order val="1"/>
          <c:tx>
            <c:v>Avg £per Tonne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(Figures!$F$4,Figures!$F$21,Figures!$F$39)</c15:sqref>
                  </c15:fullRef>
                </c:ext>
              </c:extLst>
              <c:f>(Figures!$F$4,Figures!$F$21)</c:f>
              <c:strCache>
                <c:ptCount val="2"/>
                <c:pt idx="0">
                  <c:v>Jan </c:v>
                </c:pt>
                <c:pt idx="1">
                  <c:v>Feb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(Figures!$H$4,Figures!$H$21,Figures!$H$39)</c15:sqref>
                  </c15:fullRef>
                </c:ext>
              </c:extLst>
              <c:f>(Figures!$H$4,Figures!$H$21)</c:f>
              <c:numCache>
                <c:formatCode>"£"#,##0</c:formatCode>
                <c:ptCount val="2"/>
                <c:pt idx="0">
                  <c:v>1780</c:v>
                </c:pt>
                <c:pt idx="1">
                  <c:v>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1-4700-9B6C-74FEF9274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39968"/>
        <c:axId val="158929568"/>
      </c:lineChart>
      <c:catAx>
        <c:axId val="15893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31232"/>
        <c:crosses val="autoZero"/>
        <c:auto val="0"/>
        <c:lblAlgn val="ctr"/>
        <c:lblOffset val="100"/>
        <c:noMultiLvlLbl val="0"/>
      </c:catAx>
      <c:valAx>
        <c:axId val="1589312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\(\T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39136"/>
        <c:crosses val="autoZero"/>
        <c:crossBetween val="between"/>
      </c:valAx>
      <c:valAx>
        <c:axId val="158929568"/>
        <c:scaling>
          <c:orientation val="minMax"/>
          <c:min val="0"/>
        </c:scaling>
        <c:delete val="0"/>
        <c:axPos val="r"/>
        <c:numFmt formatCode="&quot;£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39968"/>
        <c:crosses val="max"/>
        <c:crossBetween val="between"/>
      </c:valAx>
      <c:catAx>
        <c:axId val="15893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92956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Whitefish &amp; Shellfish Monthly Landing Tonnage 2024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Tonnage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(Figures!$F$4,Figures!$F$21,Figures!$F$39,Figures!$F$57)</c:f>
              <c:strCache>
                <c:ptCount val="4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</c:strCache>
            </c:strRef>
          </c:cat>
          <c:val>
            <c:numRef>
              <c:f>(Figures!$G$4,Figures!$G$21,Figures!$G$39,Figures!$G$57)</c:f>
              <c:numCache>
                <c:formatCode>0\ \(\T\)</c:formatCode>
                <c:ptCount val="4"/>
                <c:pt idx="0">
                  <c:v>5286</c:v>
                </c:pt>
                <c:pt idx="1">
                  <c:v>4280</c:v>
                </c:pt>
                <c:pt idx="2">
                  <c:v>4380</c:v>
                </c:pt>
                <c:pt idx="3">
                  <c:v>4611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A-4BBF-A3DF-B50197299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6926944"/>
        <c:axId val="1986919040"/>
      </c:barChart>
      <c:lineChart>
        <c:grouping val="standard"/>
        <c:varyColors val="0"/>
        <c:ser>
          <c:idx val="1"/>
          <c:order val="1"/>
          <c:tx>
            <c:v>AVG £ Per Tonne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(Figures!$F$4,Figures!$F$21,Figures!$F$39,Figures!$F$57)</c:f>
              <c:strCache>
                <c:ptCount val="4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</c:strCache>
            </c:strRef>
          </c:cat>
          <c:val>
            <c:numRef>
              <c:f>(Figures!$H$4,Figures!$H$21,Figures!$H$39,Figures!$H$57)</c:f>
              <c:numCache>
                <c:formatCode>"£"#,##0</c:formatCode>
                <c:ptCount val="4"/>
                <c:pt idx="0">
                  <c:v>1780</c:v>
                </c:pt>
                <c:pt idx="1">
                  <c:v>2094</c:v>
                </c:pt>
                <c:pt idx="2">
                  <c:v>1931</c:v>
                </c:pt>
                <c:pt idx="3">
                  <c:v>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A-4BBF-A3DF-B50197299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937408"/>
        <c:axId val="184951552"/>
      </c:lineChart>
      <c:catAx>
        <c:axId val="1986926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919040"/>
        <c:crossesAt val="0"/>
        <c:auto val="0"/>
        <c:lblAlgn val="ctr"/>
        <c:lblOffset val="100"/>
        <c:noMultiLvlLbl val="0"/>
      </c:catAx>
      <c:valAx>
        <c:axId val="1986919040"/>
        <c:scaling>
          <c:orientation val="minMax"/>
          <c:max val="4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\(\T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926944"/>
        <c:crossesAt val="1"/>
        <c:crossBetween val="between"/>
      </c:valAx>
      <c:valAx>
        <c:axId val="184951552"/>
        <c:scaling>
          <c:orientation val="minMax"/>
          <c:max val="2500"/>
          <c:min val="0"/>
        </c:scaling>
        <c:delete val="0"/>
        <c:axPos val="r"/>
        <c:numFmt formatCode="&quot;£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37408"/>
        <c:crosses val="max"/>
        <c:crossBetween val="between"/>
      </c:valAx>
      <c:catAx>
        <c:axId val="184937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95155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Whitefish &amp; Shellfish Monthly Landing Tonnage 2022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Tonnage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(Figures!$F$4,Figures!$F$21,Figures!$F$39,Figures!$F$57,Figures!$F$75)</c:f>
              <c:strCache>
                <c:ptCount val="5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(Figures!$G$4,Figures!$G$21,Figures!$G$39,Figures!$G$57,Figures!$G$75)</c:f>
              <c:numCache>
                <c:formatCode>0\ \(\T\)</c:formatCode>
                <c:ptCount val="5"/>
                <c:pt idx="0">
                  <c:v>5286</c:v>
                </c:pt>
                <c:pt idx="1">
                  <c:v>4280</c:v>
                </c:pt>
                <c:pt idx="2">
                  <c:v>4380</c:v>
                </c:pt>
                <c:pt idx="3">
                  <c:v>4611</c:v>
                </c:pt>
                <c:pt idx="4">
                  <c:v>5508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0-4101-B2CD-98BDB7D4E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6750431"/>
        <c:axId val="2136758335"/>
      </c:barChart>
      <c:lineChart>
        <c:grouping val="standard"/>
        <c:varyColors val="0"/>
        <c:ser>
          <c:idx val="1"/>
          <c:order val="1"/>
          <c:tx>
            <c:v>AVG £ per Tonne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(Figures!$F$4,Figures!$F$21,Figures!$F$39,Figures!$F$57,Figures!$F$75)</c:f>
              <c:strCache>
                <c:ptCount val="5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(Figures!$H$4,Figures!$H$21,Figures!$H$39,Figures!$H$57,Figures!$H$75)</c:f>
              <c:numCache>
                <c:formatCode>"£"#,##0</c:formatCode>
                <c:ptCount val="5"/>
                <c:pt idx="0">
                  <c:v>1780</c:v>
                </c:pt>
                <c:pt idx="1">
                  <c:v>2094</c:v>
                </c:pt>
                <c:pt idx="2">
                  <c:v>1931</c:v>
                </c:pt>
                <c:pt idx="3">
                  <c:v>2117</c:v>
                </c:pt>
                <c:pt idx="4">
                  <c:v>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0-4101-B2CD-98BDB7D4E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4309183"/>
        <c:axId val="2144304191"/>
      </c:lineChart>
      <c:catAx>
        <c:axId val="2136750431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6758335"/>
        <c:crosses val="autoZero"/>
        <c:auto val="1"/>
        <c:lblAlgn val="ctr"/>
        <c:lblOffset val="100"/>
        <c:noMultiLvlLbl val="0"/>
      </c:catAx>
      <c:valAx>
        <c:axId val="2136758335"/>
        <c:scaling>
          <c:orientation val="minMax"/>
          <c:max val="4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\(\T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6750431"/>
        <c:crosses val="autoZero"/>
        <c:crossBetween val="between"/>
      </c:valAx>
      <c:valAx>
        <c:axId val="2144304191"/>
        <c:scaling>
          <c:orientation val="minMax"/>
          <c:min val="0"/>
        </c:scaling>
        <c:delete val="0"/>
        <c:axPos val="r"/>
        <c:numFmt formatCode="&quot;£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4309183"/>
        <c:crosses val="max"/>
        <c:crossBetween val="between"/>
      </c:valAx>
      <c:catAx>
        <c:axId val="21443091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44304191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Whitefish &amp; Shellfish Monthly Landing Tonnage 2023</a:t>
            </a:r>
            <a:endParaRPr lang="en-GB">
              <a:effectLst/>
            </a:endParaRPr>
          </a:p>
        </c:rich>
      </c:tx>
      <c:layout>
        <c:manualLayout>
          <c:xMode val="edge"/>
          <c:yMode val="edge"/>
          <c:x val="0.24433391752837613"/>
          <c:y val="2.7050680621630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9.7274460229028831E-2"/>
          <c:y val="0.11147886047292069"/>
          <c:w val="0.87508292783580555"/>
          <c:h val="0.67681465574163124"/>
        </c:manualLayout>
      </c:layout>
      <c:barChart>
        <c:barDir val="col"/>
        <c:grouping val="clustered"/>
        <c:varyColors val="0"/>
        <c:ser>
          <c:idx val="0"/>
          <c:order val="0"/>
          <c:tx>
            <c:v>Tonnage 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(Figures!$F$4,Figures!$F$21,Figures!$F$39,Figures!$F$57,Figures!$F$75,Figures!$F$93)</c:f>
              <c:strCache>
                <c:ptCount val="6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 </c:v>
                </c:pt>
              </c:strCache>
            </c:strRef>
          </c:cat>
          <c:val>
            <c:numRef>
              <c:f>(Figures!$G$4,Figures!$G$21,Figures!$G$39,Figures!$G$57,Figures!$G$75,Figures!$G$93)</c:f>
              <c:numCache>
                <c:formatCode>0\ \(\T\)</c:formatCode>
                <c:ptCount val="6"/>
                <c:pt idx="0">
                  <c:v>5286</c:v>
                </c:pt>
                <c:pt idx="1">
                  <c:v>4280</c:v>
                </c:pt>
                <c:pt idx="2">
                  <c:v>4380</c:v>
                </c:pt>
                <c:pt idx="3">
                  <c:v>4611</c:v>
                </c:pt>
                <c:pt idx="4">
                  <c:v>5508</c:v>
                </c:pt>
                <c:pt idx="5">
                  <c:v>5245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B-4DC2-BB15-B97208F96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252671"/>
        <c:axId val="192236031"/>
      </c:barChart>
      <c:lineChart>
        <c:grouping val="standard"/>
        <c:varyColors val="0"/>
        <c:ser>
          <c:idx val="1"/>
          <c:order val="1"/>
          <c:tx>
            <c:v>AVG £ per Tonne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(Figures!$F$4,Figures!$F$21,Figures!$F$39,Figures!$F$57,Figures!$F$75,Figures!$F$93)</c:f>
              <c:strCache>
                <c:ptCount val="6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 </c:v>
                </c:pt>
              </c:strCache>
            </c:strRef>
          </c:cat>
          <c:val>
            <c:numRef>
              <c:f>(Figures!$H$4,Figures!$H$21,Figures!$H$39,Figures!$H$57,Figures!$H$75,Figures!$H$93)</c:f>
              <c:numCache>
                <c:formatCode>"£"#,##0</c:formatCode>
                <c:ptCount val="6"/>
                <c:pt idx="0">
                  <c:v>1780</c:v>
                </c:pt>
                <c:pt idx="1">
                  <c:v>2094</c:v>
                </c:pt>
                <c:pt idx="2">
                  <c:v>1931</c:v>
                </c:pt>
                <c:pt idx="3">
                  <c:v>2117</c:v>
                </c:pt>
                <c:pt idx="4">
                  <c:v>1892</c:v>
                </c:pt>
                <c:pt idx="5">
                  <c:v>1940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B-4DC2-BB15-B97208F96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325231"/>
        <c:axId val="319322735"/>
      </c:lineChart>
      <c:catAx>
        <c:axId val="192252671"/>
        <c:scaling>
          <c:orientation val="minMax"/>
        </c:scaling>
        <c:delete val="1"/>
        <c:axPos val="b"/>
        <c:numFmt formatCode="General" sourceLinked="0"/>
        <c:majorTickMark val="out"/>
        <c:minorTickMark val="out"/>
        <c:tickLblPos val="nextTo"/>
        <c:crossAx val="192236031"/>
        <c:crosses val="autoZero"/>
        <c:auto val="1"/>
        <c:lblAlgn val="ctr"/>
        <c:lblOffset val="100"/>
        <c:noMultiLvlLbl val="0"/>
      </c:catAx>
      <c:valAx>
        <c:axId val="192236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\(\T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52671"/>
        <c:crosses val="autoZero"/>
        <c:crossBetween val="between"/>
      </c:valAx>
      <c:valAx>
        <c:axId val="319322735"/>
        <c:scaling>
          <c:orientation val="minMax"/>
          <c:max val="2500"/>
        </c:scaling>
        <c:delete val="0"/>
        <c:axPos val="r"/>
        <c:numFmt formatCode="&quot;£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325231"/>
        <c:crosses val="max"/>
        <c:crossBetween val="between"/>
      </c:valAx>
      <c:catAx>
        <c:axId val="3193252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9322735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Whitefish &amp; Shellfish Monthly Landing Tonnage 2022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Tonnage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(Figures!$F$4,Figures!$F$21,Figures!$F$39,Figures!$F$57,Figures!$F$75,Figures!$F$93,Figures!$F$111)</c:f>
              <c:strCache>
                <c:ptCount val="7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 </c:v>
                </c:pt>
                <c:pt idx="6">
                  <c:v>July</c:v>
                </c:pt>
              </c:strCache>
            </c:strRef>
          </c:cat>
          <c:val>
            <c:numRef>
              <c:f>(Figures!$G$4,Figures!$G$21,Figures!$G$39,Figures!$G$57,Figures!$G$75,Figures!$G$93,Figures!$G$111)</c:f>
              <c:numCache>
                <c:formatCode>0\ \(\T\)</c:formatCode>
                <c:ptCount val="7"/>
                <c:pt idx="0">
                  <c:v>5286</c:v>
                </c:pt>
                <c:pt idx="1">
                  <c:v>4280</c:v>
                </c:pt>
                <c:pt idx="2">
                  <c:v>4380</c:v>
                </c:pt>
                <c:pt idx="3">
                  <c:v>4611</c:v>
                </c:pt>
                <c:pt idx="4">
                  <c:v>5508</c:v>
                </c:pt>
                <c:pt idx="5">
                  <c:v>5245</c:v>
                </c:pt>
                <c:pt idx="6">
                  <c:v>6529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27-4656-928F-A8289D460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3527567"/>
        <c:axId val="1641320719"/>
      </c:barChart>
      <c:lineChart>
        <c:grouping val="standard"/>
        <c:varyColors val="0"/>
        <c:ser>
          <c:idx val="1"/>
          <c:order val="1"/>
          <c:tx>
            <c:v>AVG £ per Tonne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(Figures!$F$4,Figures!$F$21,Figures!$F$39,Figures!$F$57,Figures!$F$75,Figures!$F$93,Figures!$F$111)</c:f>
              <c:strCache>
                <c:ptCount val="7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 </c:v>
                </c:pt>
                <c:pt idx="6">
                  <c:v>July</c:v>
                </c:pt>
              </c:strCache>
            </c:strRef>
          </c:cat>
          <c:val>
            <c:numRef>
              <c:f>(Figures!$H$4,Figures!$H$21,Figures!$H$39,Figures!$H$57,Figures!$H$75,Figures!$H$93,Figures!$H$111)</c:f>
              <c:numCache>
                <c:formatCode>"£"#,##0</c:formatCode>
                <c:ptCount val="7"/>
                <c:pt idx="0">
                  <c:v>1780</c:v>
                </c:pt>
                <c:pt idx="1">
                  <c:v>2094</c:v>
                </c:pt>
                <c:pt idx="2">
                  <c:v>1931</c:v>
                </c:pt>
                <c:pt idx="3">
                  <c:v>2117</c:v>
                </c:pt>
                <c:pt idx="4">
                  <c:v>1892</c:v>
                </c:pt>
                <c:pt idx="5">
                  <c:v>1940</c:v>
                </c:pt>
                <c:pt idx="6">
                  <c:v>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7-4656-928F-A8289D460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470991"/>
        <c:axId val="2003466415"/>
      </c:lineChart>
      <c:catAx>
        <c:axId val="2003527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1320719"/>
        <c:crosses val="autoZero"/>
        <c:auto val="1"/>
        <c:lblAlgn val="ctr"/>
        <c:lblOffset val="100"/>
        <c:noMultiLvlLbl val="0"/>
      </c:catAx>
      <c:valAx>
        <c:axId val="1641320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\(\T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3527567"/>
        <c:crosses val="autoZero"/>
        <c:crossBetween val="between"/>
      </c:valAx>
      <c:valAx>
        <c:axId val="2003466415"/>
        <c:scaling>
          <c:orientation val="minMax"/>
          <c:max val="2500"/>
        </c:scaling>
        <c:delete val="0"/>
        <c:axPos val="r"/>
        <c:numFmt formatCode="&quot;£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3470991"/>
        <c:crosses val="max"/>
        <c:crossBetween val="between"/>
      </c:valAx>
      <c:catAx>
        <c:axId val="2003470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3466415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Whitefish &amp; Shellfish Monthly Landing Tonnage 2022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Tonnage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(Figures!$F$4,Figures!$F$21,Figures!$F$39,Figures!$F$57,Figures!$F$75,Figures!$F$93,Figures!$F$111,Figures!$F$130)</c:f>
              <c:strCache>
                <c:ptCount val="8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 </c:v>
                </c:pt>
                <c:pt idx="6">
                  <c:v>July</c:v>
                </c:pt>
                <c:pt idx="7">
                  <c:v>August</c:v>
                </c:pt>
              </c:strCache>
            </c:strRef>
          </c:cat>
          <c:val>
            <c:numRef>
              <c:f>(Figures!$G$4,Figures!$G$21,Figures!$G$39,Figures!$G$57,Figures!$G$75,Figures!$G$93,Figures!$G$111,Figures!$G$130)</c:f>
              <c:numCache>
                <c:formatCode>0\ \(\T\)</c:formatCode>
                <c:ptCount val="8"/>
                <c:pt idx="0">
                  <c:v>5286</c:v>
                </c:pt>
                <c:pt idx="1">
                  <c:v>4280</c:v>
                </c:pt>
                <c:pt idx="2">
                  <c:v>4380</c:v>
                </c:pt>
                <c:pt idx="3">
                  <c:v>4611</c:v>
                </c:pt>
                <c:pt idx="4">
                  <c:v>5508</c:v>
                </c:pt>
                <c:pt idx="5">
                  <c:v>5245</c:v>
                </c:pt>
                <c:pt idx="6">
                  <c:v>6529</c:v>
                </c:pt>
                <c:pt idx="7">
                  <c:v>5415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5-41EF-9188-8AFD5187B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618767"/>
        <c:axId val="482615439"/>
      </c:barChart>
      <c:lineChart>
        <c:grouping val="standard"/>
        <c:varyColors val="0"/>
        <c:ser>
          <c:idx val="1"/>
          <c:order val="1"/>
          <c:tx>
            <c:v>AVG £ per Tonne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(Figures!$F$4,Figures!$F$21,Figures!$F$39,Figures!$F$57,Figures!$F$75,Figures!$F$93,Figures!$F$111,Figures!$F$130)</c:f>
              <c:strCache>
                <c:ptCount val="8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 </c:v>
                </c:pt>
                <c:pt idx="6">
                  <c:v>July</c:v>
                </c:pt>
                <c:pt idx="7">
                  <c:v>August</c:v>
                </c:pt>
              </c:strCache>
            </c:strRef>
          </c:cat>
          <c:val>
            <c:numRef>
              <c:f>(Figures!$H$4,Figures!$H$21,Figures!$H$39,Figures!$H$57,Figures!$H$75,Figures!$H$93,Figures!$H$111,Figures!$H$130)</c:f>
              <c:numCache>
                <c:formatCode>"£"#,##0</c:formatCode>
                <c:ptCount val="8"/>
                <c:pt idx="0">
                  <c:v>1780</c:v>
                </c:pt>
                <c:pt idx="1">
                  <c:v>2094</c:v>
                </c:pt>
                <c:pt idx="2">
                  <c:v>1931</c:v>
                </c:pt>
                <c:pt idx="3">
                  <c:v>2117</c:v>
                </c:pt>
                <c:pt idx="4">
                  <c:v>1892</c:v>
                </c:pt>
                <c:pt idx="5">
                  <c:v>1940</c:v>
                </c:pt>
                <c:pt idx="6">
                  <c:v>1818</c:v>
                </c:pt>
                <c:pt idx="7">
                  <c:v>1791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5-41EF-9188-8AFD5187B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737951"/>
        <c:axId val="272740447"/>
      </c:lineChart>
      <c:catAx>
        <c:axId val="48261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615439"/>
        <c:crosses val="autoZero"/>
        <c:auto val="1"/>
        <c:lblAlgn val="ctr"/>
        <c:lblOffset val="100"/>
        <c:noMultiLvlLbl val="0"/>
      </c:catAx>
      <c:valAx>
        <c:axId val="482615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\(\T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618767"/>
        <c:crosses val="autoZero"/>
        <c:crossBetween val="between"/>
      </c:valAx>
      <c:valAx>
        <c:axId val="272740447"/>
        <c:scaling>
          <c:orientation val="minMax"/>
          <c:min val="0"/>
        </c:scaling>
        <c:delete val="0"/>
        <c:axPos val="r"/>
        <c:numFmt formatCode="&quot;£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737951"/>
        <c:crosses val="max"/>
        <c:crossBetween val="between"/>
      </c:valAx>
      <c:catAx>
        <c:axId val="2727379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274044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 Week 8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('Weekly Report '!$B$127,'Weekly Report '!$D$127,'Weekly Report '!$F$127,'Weekly Report '!$H$127,'Weekly Report '!$J$127)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'!$B$128,'Weekly Report '!$D$128,'Weekly Report '!$F$128,'Weekly Report '!$H$128,'Weekly Report '!$J$128)</c:f>
              <c:numCache>
                <c:formatCode>#,##0</c:formatCode>
                <c:ptCount val="5"/>
                <c:pt idx="0">
                  <c:v>3876</c:v>
                </c:pt>
                <c:pt idx="1">
                  <c:v>2648</c:v>
                </c:pt>
                <c:pt idx="2">
                  <c:v>1978</c:v>
                </c:pt>
                <c:pt idx="3">
                  <c:v>6167</c:v>
                </c:pt>
                <c:pt idx="4">
                  <c:v>3830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B-48EF-9CD1-5DBF6E18FA32}"/>
            </c:ext>
          </c:extLst>
        </c:ser>
        <c:ser>
          <c:idx val="1"/>
          <c:order val="1"/>
          <c:tx>
            <c:v>Direct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('Weekly Report '!$B$127,'Weekly Report '!$D$127,'Weekly Report '!$F$127,'Weekly Report '!$H$127,'Weekly Report '!$J$127)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'!$B$129,'Weekly Report '!$D$129,'Weekly Report '!$F$129,'Weekly Report '!$H$129,'Weekly Report '!$J$129)</c:f>
              <c:numCache>
                <c:formatCode>#,##0</c:formatCode>
                <c:ptCount val="5"/>
                <c:pt idx="0">
                  <c:v>3707</c:v>
                </c:pt>
                <c:pt idx="1">
                  <c:v>2648</c:v>
                </c:pt>
                <c:pt idx="2">
                  <c:v>801</c:v>
                </c:pt>
                <c:pt idx="3">
                  <c:v>5305</c:v>
                </c:pt>
                <c:pt idx="4">
                  <c:v>3449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B-48EF-9CD1-5DBF6E18FA32}"/>
            </c:ext>
          </c:extLst>
        </c:ser>
        <c:ser>
          <c:idx val="2"/>
          <c:order val="2"/>
          <c:tx>
            <c:v>Consigned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('Weekly Report '!$B$127,'Weekly Report '!$D$127,'Weekly Report '!$F$127,'Weekly Report '!$H$127,'Weekly Report '!$J$127)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'!$B$130,'Weekly Report '!$D$130,'Weekly Report '!$F$130,'Weekly Report '!$H$130,'Weekly Report '!$J$130)</c:f>
              <c:numCache>
                <c:formatCode>#,##0</c:formatCode>
                <c:ptCount val="5"/>
                <c:pt idx="0">
                  <c:v>169</c:v>
                </c:pt>
                <c:pt idx="1">
                  <c:v>0</c:v>
                </c:pt>
                <c:pt idx="2">
                  <c:v>1177</c:v>
                </c:pt>
                <c:pt idx="3">
                  <c:v>862</c:v>
                </c:pt>
                <c:pt idx="4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5B-48EF-9CD1-5DBF6E18F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0035199"/>
        <c:axId val="1255532463"/>
      </c:barChart>
      <c:catAx>
        <c:axId val="1260035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532463"/>
        <c:crosses val="autoZero"/>
        <c:auto val="1"/>
        <c:lblAlgn val="ctr"/>
        <c:lblOffset val="100"/>
        <c:noMultiLvlLbl val="0"/>
      </c:catAx>
      <c:valAx>
        <c:axId val="1255532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0035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Whitefish &amp; Shellfish Monthly Landing Tonnage 2022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Tonnage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(Figures!$F$4,Figures!$F$21,Figures!$F$39,Figures!$F$57,Figures!$F$75,Figures!$F$93,Figures!$F$111,Figures!$F$130,Figures!$F$148)</c:f>
              <c:strCache>
                <c:ptCount val="9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 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</c:strCache>
            </c:strRef>
          </c:cat>
          <c:val>
            <c:numRef>
              <c:f>(Figures!$G$4,Figures!$G$21,Figures!$G$39,Figures!$G$57,Figures!$G$75,Figures!$G$93,Figures!$G$111,Figures!$G$130,Figures!$G$148)</c:f>
              <c:numCache>
                <c:formatCode>0\ \(\T\)</c:formatCode>
                <c:ptCount val="9"/>
                <c:pt idx="0">
                  <c:v>5286</c:v>
                </c:pt>
                <c:pt idx="1">
                  <c:v>4280</c:v>
                </c:pt>
                <c:pt idx="2">
                  <c:v>4380</c:v>
                </c:pt>
                <c:pt idx="3">
                  <c:v>4611</c:v>
                </c:pt>
                <c:pt idx="4">
                  <c:v>5508</c:v>
                </c:pt>
                <c:pt idx="5">
                  <c:v>5245</c:v>
                </c:pt>
                <c:pt idx="6">
                  <c:v>6529</c:v>
                </c:pt>
                <c:pt idx="7">
                  <c:v>5415</c:v>
                </c:pt>
                <c:pt idx="8">
                  <c:v>6763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4-44C6-8118-3C93801AE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450224"/>
        <c:axId val="286428592"/>
      </c:barChart>
      <c:lineChart>
        <c:grouping val="standard"/>
        <c:varyColors val="0"/>
        <c:ser>
          <c:idx val="1"/>
          <c:order val="1"/>
          <c:tx>
            <c:v>AVG £per Tonne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(Figures!$F$4,Figures!$F$21,Figures!$F$39,Figures!$F$57,Figures!$F$75,Figures!$F$93,Figures!$F$111,Figures!$F$130,Figures!$F$148)</c:f>
              <c:strCache>
                <c:ptCount val="9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 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</c:strCache>
            </c:strRef>
          </c:cat>
          <c:val>
            <c:numRef>
              <c:f>(Figures!$H$4,Figures!$H$21,Figures!$H$39,Figures!$H$57,Figures!$H$75,Figures!$H$93,Figures!$H$111,Figures!$H$130,Figures!$H$148)</c:f>
              <c:numCache>
                <c:formatCode>"£"#,##0</c:formatCode>
                <c:ptCount val="9"/>
                <c:pt idx="0">
                  <c:v>1780</c:v>
                </c:pt>
                <c:pt idx="1">
                  <c:v>2094</c:v>
                </c:pt>
                <c:pt idx="2">
                  <c:v>1931</c:v>
                </c:pt>
                <c:pt idx="3">
                  <c:v>2117</c:v>
                </c:pt>
                <c:pt idx="4">
                  <c:v>1892</c:v>
                </c:pt>
                <c:pt idx="5">
                  <c:v>1940</c:v>
                </c:pt>
                <c:pt idx="6">
                  <c:v>1818</c:v>
                </c:pt>
                <c:pt idx="7">
                  <c:v>1791</c:v>
                </c:pt>
                <c:pt idx="8">
                  <c:v>1676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4-44C6-8118-3C93801AE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375168"/>
        <c:axId val="289356448"/>
      </c:lineChart>
      <c:catAx>
        <c:axId val="28645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428592"/>
        <c:crosses val="autoZero"/>
        <c:auto val="1"/>
        <c:lblAlgn val="ctr"/>
        <c:lblOffset val="100"/>
        <c:noMultiLvlLbl val="0"/>
      </c:catAx>
      <c:valAx>
        <c:axId val="28642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\(\T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450224"/>
        <c:crosses val="autoZero"/>
        <c:crossBetween val="between"/>
      </c:valAx>
      <c:valAx>
        <c:axId val="289356448"/>
        <c:scaling>
          <c:orientation val="minMax"/>
        </c:scaling>
        <c:delete val="0"/>
        <c:axPos val="r"/>
        <c:numFmt formatCode="&quot;£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375168"/>
        <c:crosses val="max"/>
        <c:crossBetween val="between"/>
      </c:valAx>
      <c:catAx>
        <c:axId val="28937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935644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Whitefish &amp; Shellfish Monthly Landing Tonnage 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Tonnage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(Figures!$F$4,Figures!$F$21,Figures!$F$39,Figures!$F$57,Figures!$F$75,Figures!$F$93,Figures!$F$111,Figures!$F$130,Figures!$F$148,Figures!$F$166)</c:f>
              <c:strCache>
                <c:ptCount val="10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 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</c:v>
                </c:pt>
              </c:strCache>
            </c:strRef>
          </c:cat>
          <c:val>
            <c:numRef>
              <c:f>(Figures!$G$4,Figures!$G$21,Figures!$G$39,Figures!$G$57,Figures!$G$75,Figures!$G$93,Figures!$G$111,Figures!$G$130,Figures!$G$148,Figures!$G$166)</c:f>
              <c:numCache>
                <c:formatCode>0\ \(\T\)</c:formatCode>
                <c:ptCount val="10"/>
                <c:pt idx="0">
                  <c:v>5286</c:v>
                </c:pt>
                <c:pt idx="1">
                  <c:v>4280</c:v>
                </c:pt>
                <c:pt idx="2">
                  <c:v>4380</c:v>
                </c:pt>
                <c:pt idx="3">
                  <c:v>4611</c:v>
                </c:pt>
                <c:pt idx="4">
                  <c:v>5508</c:v>
                </c:pt>
                <c:pt idx="5">
                  <c:v>5245</c:v>
                </c:pt>
                <c:pt idx="6">
                  <c:v>6529</c:v>
                </c:pt>
                <c:pt idx="7">
                  <c:v>5415</c:v>
                </c:pt>
                <c:pt idx="8">
                  <c:v>6763</c:v>
                </c:pt>
                <c:pt idx="9">
                  <c:v>6136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F-41AC-810F-AD6ABB52C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3722703"/>
        <c:axId val="2033737679"/>
      </c:barChart>
      <c:lineChart>
        <c:grouping val="standard"/>
        <c:varyColors val="0"/>
        <c:ser>
          <c:idx val="1"/>
          <c:order val="1"/>
          <c:tx>
            <c:v>AVG £ per Tonne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(Figures!$F$4,Figures!$F$21,Figures!$F$39,Figures!$F$57,Figures!$F$75,Figures!$F$93,Figures!$F$111,Figures!$F$130,Figures!$F$148,Figures!$F$166)</c:f>
              <c:strCache>
                <c:ptCount val="10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 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</c:v>
                </c:pt>
              </c:strCache>
            </c:strRef>
          </c:cat>
          <c:val>
            <c:numRef>
              <c:f>(Figures!$H$4,Figures!$H$21,Figures!$H$39,Figures!$H$57,Figures!$H$75,Figures!$H$93,Figures!$H$111,Figures!$H$130,Figures!$H$148,Figures!$H$166)</c:f>
              <c:numCache>
                <c:formatCode>"£"#,##0</c:formatCode>
                <c:ptCount val="10"/>
                <c:pt idx="0">
                  <c:v>1780</c:v>
                </c:pt>
                <c:pt idx="1">
                  <c:v>2094</c:v>
                </c:pt>
                <c:pt idx="2">
                  <c:v>1931</c:v>
                </c:pt>
                <c:pt idx="3">
                  <c:v>2117</c:v>
                </c:pt>
                <c:pt idx="4">
                  <c:v>1892</c:v>
                </c:pt>
                <c:pt idx="5">
                  <c:v>1940</c:v>
                </c:pt>
                <c:pt idx="6">
                  <c:v>1818</c:v>
                </c:pt>
                <c:pt idx="7">
                  <c:v>1791</c:v>
                </c:pt>
                <c:pt idx="8">
                  <c:v>1676</c:v>
                </c:pt>
                <c:pt idx="9">
                  <c:v>1802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F-41AC-810F-AD6ABB52C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5256479"/>
        <c:axId val="1945258559"/>
      </c:lineChart>
      <c:catAx>
        <c:axId val="203372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3737679"/>
        <c:crosses val="autoZero"/>
        <c:auto val="1"/>
        <c:lblAlgn val="ctr"/>
        <c:lblOffset val="100"/>
        <c:noMultiLvlLbl val="0"/>
      </c:catAx>
      <c:valAx>
        <c:axId val="203373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\(\T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3722703"/>
        <c:crosses val="autoZero"/>
        <c:crossBetween val="between"/>
      </c:valAx>
      <c:valAx>
        <c:axId val="1945258559"/>
        <c:scaling>
          <c:orientation val="minMax"/>
        </c:scaling>
        <c:delete val="0"/>
        <c:axPos val="r"/>
        <c:numFmt formatCode="&quot;£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5256479"/>
        <c:crosses val="max"/>
        <c:crossBetween val="between"/>
      </c:valAx>
      <c:catAx>
        <c:axId val="19452564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45258559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Whitefish &amp; Shellfish Monthly Landing Tonnage 2023</a:t>
            </a:r>
            <a:endParaRPr lang="en-GB">
              <a:effectLst/>
            </a:endParaRPr>
          </a:p>
        </c:rich>
      </c:tx>
      <c:layout>
        <c:manualLayout>
          <c:xMode val="edge"/>
          <c:yMode val="edge"/>
          <c:x val="0.236230084314190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4944475710192265"/>
          <c:y val="0.15304709748794987"/>
          <c:w val="0.8187043072831135"/>
          <c:h val="0.55630530596065653"/>
        </c:manualLayout>
      </c:layout>
      <c:barChart>
        <c:barDir val="col"/>
        <c:grouping val="clustered"/>
        <c:varyColors val="0"/>
        <c:ser>
          <c:idx val="0"/>
          <c:order val="0"/>
          <c:tx>
            <c:v>Tonnage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(Figures!$F$4,Figures!$F$21,Figures!$F$39,Figures!$F$57)</c:f>
              <c:strCache>
                <c:ptCount val="4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</c:strCache>
            </c:strRef>
          </c:cat>
          <c:val>
            <c:numRef>
              <c:f>(Figures!$G$4,Figures!$G$21,Figures!$G$39)</c:f>
              <c:numCache>
                <c:formatCode>0\ \(\T\)</c:formatCode>
                <c:ptCount val="3"/>
                <c:pt idx="0">
                  <c:v>5286</c:v>
                </c:pt>
                <c:pt idx="1">
                  <c:v>4280</c:v>
                </c:pt>
                <c:pt idx="2">
                  <c:v>4380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6-44BE-8016-2535F20BD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939136"/>
        <c:axId val="158931232"/>
      </c:barChart>
      <c:lineChart>
        <c:grouping val="standard"/>
        <c:varyColors val="0"/>
        <c:ser>
          <c:idx val="1"/>
          <c:order val="1"/>
          <c:tx>
            <c:v>Avg £per Tonne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(Figures!$F$4,Figures!$F$21,Figures!$F$39)</c:f>
              <c:strCache>
                <c:ptCount val="3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(Figures!$H$4,Figures!$H$21,Figures!$H$39)</c:f>
              <c:numCache>
                <c:formatCode>"£"#,##0</c:formatCode>
                <c:ptCount val="3"/>
                <c:pt idx="0">
                  <c:v>1780</c:v>
                </c:pt>
                <c:pt idx="1">
                  <c:v>2094</c:v>
                </c:pt>
                <c:pt idx="2">
                  <c:v>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6-44BE-8016-2535F20BD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39968"/>
        <c:axId val="158929568"/>
      </c:lineChart>
      <c:catAx>
        <c:axId val="15893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31232"/>
        <c:crosses val="autoZero"/>
        <c:auto val="0"/>
        <c:lblAlgn val="ctr"/>
        <c:lblOffset val="100"/>
        <c:noMultiLvlLbl val="0"/>
      </c:catAx>
      <c:valAx>
        <c:axId val="1589312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\(\T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39136"/>
        <c:crosses val="autoZero"/>
        <c:crossBetween val="between"/>
      </c:valAx>
      <c:valAx>
        <c:axId val="158929568"/>
        <c:scaling>
          <c:orientation val="minMax"/>
          <c:min val="0"/>
        </c:scaling>
        <c:delete val="0"/>
        <c:axPos val="r"/>
        <c:numFmt formatCode="&quot;£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39968"/>
        <c:crosses val="max"/>
        <c:crossBetween val="between"/>
      </c:valAx>
      <c:catAx>
        <c:axId val="15893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92956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Weekly Auction Landing Tonnage 2021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Wkly Avg Tonnage 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'White Fish 2025'!$D$7:$D$19</c15:sqref>
                  </c15:fullRef>
                </c:ext>
              </c:extLst>
              <c:f>'White Fish 2025'!$D$7:$D$10</c:f>
              <c:numCache>
                <c:formatCode>General</c:formatCode>
                <c:ptCount val="4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'White Fish 2025'!$BB$7:$BB$42</c15:sqref>
                  </c15:fullRef>
                </c:ext>
              </c:extLst>
              <c:f>'White Fish 2025'!$BB$7:$BB$10</c:f>
              <c:numCache>
                <c:formatCode>#,##0.00</c:formatCode>
                <c:ptCount val="4"/>
                <c:pt idx="0">
                  <c:v>340.44</c:v>
                </c:pt>
                <c:pt idx="1">
                  <c:v>829.76</c:v>
                </c:pt>
                <c:pt idx="2">
                  <c:v>1008.88</c:v>
                </c:pt>
                <c:pt idx="3">
                  <c:v>735.6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F-46A2-821A-55C2BBEA8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3680528"/>
        <c:axId val="663684688"/>
      </c:barChart>
      <c:lineChart>
        <c:grouping val="standard"/>
        <c:varyColors val="0"/>
        <c:ser>
          <c:idx val="1"/>
          <c:order val="1"/>
          <c:tx>
            <c:v>Avg £ per Tonne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('White Fish 2025'!$D$8:$D$33,'White Fish 2025'!$D$34)</c15:sqref>
                  </c15:fullRef>
                </c:ext>
              </c:extLst>
              <c:f>'White Fish 2025'!$D$8:$D$11</c:f>
              <c:numCache>
                <c:formatCode>General</c:formatCode>
                <c:ptCount val="4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'White Fish 2025'!$BD$8:$BD$42</c15:sqref>
                  </c15:fullRef>
                </c:ext>
              </c:extLst>
              <c:f>'White Fish 2025'!$BD$8:$BD$11</c:f>
              <c:numCache>
                <c:formatCode>"£"#,##0.00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F-46A2-821A-55C2BBEA8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87568"/>
        <c:axId val="663682128"/>
      </c:lineChart>
      <c:catAx>
        <c:axId val="66368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684688"/>
        <c:crosses val="autoZero"/>
        <c:auto val="1"/>
        <c:lblAlgn val="ctr"/>
        <c:lblOffset val="100"/>
        <c:noMultiLvlLbl val="0"/>
      </c:catAx>
      <c:valAx>
        <c:axId val="66368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680528"/>
        <c:crosses val="autoZero"/>
        <c:crossBetween val="between"/>
      </c:valAx>
      <c:valAx>
        <c:axId val="663682128"/>
        <c:scaling>
          <c:orientation val="minMax"/>
        </c:scaling>
        <c:delete val="0"/>
        <c:axPos val="r"/>
        <c:numFmt formatCode="&quot;£&quot;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687568"/>
        <c:crosses val="max"/>
        <c:crossBetween val="between"/>
      </c:valAx>
      <c:catAx>
        <c:axId val="663687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3682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Auction Landings Week 9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('Weekly Report '!$B$143,'Weekly Report '!$D$143,'Weekly Report '!$F$143,'Weekly Report '!$H$143,'Weekly Report '!$J$143)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'!$B$144,'Weekly Report '!$D$144,'Weekly Report '!$F$144,'Weekly Report '!$H$144,'Weekly Report '!$J$144)</c:f>
              <c:numCache>
                <c:formatCode>#,##0</c:formatCode>
                <c:ptCount val="5"/>
                <c:pt idx="0">
                  <c:v>3333</c:v>
                </c:pt>
                <c:pt idx="1">
                  <c:v>3743</c:v>
                </c:pt>
                <c:pt idx="2">
                  <c:v>1</c:v>
                </c:pt>
                <c:pt idx="3">
                  <c:v>3719</c:v>
                </c:pt>
                <c:pt idx="4">
                  <c:v>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1-4D38-BF76-0E0A23DD163A}"/>
            </c:ext>
          </c:extLst>
        </c:ser>
        <c:ser>
          <c:idx val="1"/>
          <c:order val="1"/>
          <c:tx>
            <c:v>Direct 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('Weekly Report '!$B$143,'Weekly Report '!$D$143,'Weekly Report '!$F$143,'Weekly Report '!$H$143,'Weekly Report '!$J$143)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'!$B$145,'Weekly Report '!$D$145,'Weekly Report '!$F$145,'Weekly Report '!$H$145,'Weekly Report '!$J$145)</c:f>
              <c:numCache>
                <c:formatCode>#,##0</c:formatCode>
                <c:ptCount val="5"/>
                <c:pt idx="0">
                  <c:v>1318</c:v>
                </c:pt>
                <c:pt idx="1">
                  <c:v>2134</c:v>
                </c:pt>
                <c:pt idx="2">
                  <c:v>0</c:v>
                </c:pt>
                <c:pt idx="3">
                  <c:v>3719</c:v>
                </c:pt>
                <c:pt idx="4">
                  <c:v>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61-4D38-BF76-0E0A23DD163A}"/>
            </c:ext>
          </c:extLst>
        </c:ser>
        <c:ser>
          <c:idx val="2"/>
          <c:order val="2"/>
          <c:tx>
            <c:v>Consignment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('Weekly Report '!$B$143,'Weekly Report '!$D$143,'Weekly Report '!$F$143,'Weekly Report '!$H$143,'Weekly Report '!$J$143)</c:f>
              <c:strCache>
                <c:ptCount val="5"/>
                <c:pt idx="0">
                  <c:v>Monday </c:v>
                </c:pt>
                <c:pt idx="1">
                  <c:v>Tuesday </c:v>
                </c:pt>
                <c:pt idx="2">
                  <c:v>Wednesday </c:v>
                </c:pt>
                <c:pt idx="3">
                  <c:v>Thursday </c:v>
                </c:pt>
                <c:pt idx="4">
                  <c:v>Friday </c:v>
                </c:pt>
              </c:strCache>
            </c:strRef>
          </c:cat>
          <c:val>
            <c:numRef>
              <c:f>('Weekly Report '!$B$146,'Weekly Report '!$D$146,'Weekly Report '!$F$146,'Weekly Report '!$H$146,'Weekly Report '!$J$146)</c:f>
              <c:numCache>
                <c:formatCode>#,##0</c:formatCode>
                <c:ptCount val="5"/>
                <c:pt idx="0">
                  <c:v>2015</c:v>
                </c:pt>
                <c:pt idx="1">
                  <c:v>1609</c:v>
                </c:pt>
                <c:pt idx="2">
                  <c:v>1</c:v>
                </c:pt>
                <c:pt idx="3">
                  <c:v>0</c:v>
                </c:pt>
                <c:pt idx="4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61-4D38-BF76-0E0A23DD1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703055"/>
        <c:axId val="1298505375"/>
      </c:barChart>
      <c:catAx>
        <c:axId val="139570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505375"/>
        <c:crosses val="autoZero"/>
        <c:auto val="1"/>
        <c:lblAlgn val="ctr"/>
        <c:lblOffset val="100"/>
        <c:noMultiLvlLbl val="0"/>
      </c:catAx>
      <c:valAx>
        <c:axId val="1298505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5703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13" Type="http://schemas.openxmlformats.org/officeDocument/2006/relationships/chart" Target="../charts/chart68.xml"/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12" Type="http://schemas.openxmlformats.org/officeDocument/2006/relationships/chart" Target="../charts/chart67.xml"/><Relationship Id="rId2" Type="http://schemas.openxmlformats.org/officeDocument/2006/relationships/chart" Target="../charts/chart57.xml"/><Relationship Id="rId16" Type="http://schemas.openxmlformats.org/officeDocument/2006/relationships/chart" Target="../charts/chart71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11" Type="http://schemas.openxmlformats.org/officeDocument/2006/relationships/chart" Target="../charts/chart66.xml"/><Relationship Id="rId5" Type="http://schemas.openxmlformats.org/officeDocument/2006/relationships/chart" Target="../charts/chart60.xml"/><Relationship Id="rId15" Type="http://schemas.openxmlformats.org/officeDocument/2006/relationships/chart" Target="../charts/chart70.xml"/><Relationship Id="rId10" Type="http://schemas.openxmlformats.org/officeDocument/2006/relationships/chart" Target="../charts/chart65.xml"/><Relationship Id="rId4" Type="http://schemas.openxmlformats.org/officeDocument/2006/relationships/chart" Target="../charts/chart59.xml"/><Relationship Id="rId9" Type="http://schemas.openxmlformats.org/officeDocument/2006/relationships/chart" Target="../charts/chart64.xml"/><Relationship Id="rId14" Type="http://schemas.openxmlformats.org/officeDocument/2006/relationships/chart" Target="../charts/chart6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png@01D92CDF.D1D64530" TargetMode="Externa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9.xml"/><Relationship Id="rId3" Type="http://schemas.openxmlformats.org/officeDocument/2006/relationships/chart" Target="../charts/chart74.xml"/><Relationship Id="rId7" Type="http://schemas.openxmlformats.org/officeDocument/2006/relationships/chart" Target="../charts/chart78.xml"/><Relationship Id="rId2" Type="http://schemas.openxmlformats.org/officeDocument/2006/relationships/chart" Target="../charts/chart73.xml"/><Relationship Id="rId1" Type="http://schemas.openxmlformats.org/officeDocument/2006/relationships/chart" Target="../charts/chart72.xml"/><Relationship Id="rId6" Type="http://schemas.openxmlformats.org/officeDocument/2006/relationships/chart" Target="../charts/chart77.xml"/><Relationship Id="rId11" Type="http://schemas.openxmlformats.org/officeDocument/2006/relationships/chart" Target="../charts/chart82.xml"/><Relationship Id="rId5" Type="http://schemas.openxmlformats.org/officeDocument/2006/relationships/chart" Target="../charts/chart76.xml"/><Relationship Id="rId10" Type="http://schemas.openxmlformats.org/officeDocument/2006/relationships/chart" Target="../charts/chart81.xml"/><Relationship Id="rId4" Type="http://schemas.openxmlformats.org/officeDocument/2006/relationships/chart" Target="../charts/chart75.xml"/><Relationship Id="rId9" Type="http://schemas.openxmlformats.org/officeDocument/2006/relationships/chart" Target="../charts/chart8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147320</xdr:colOff>
      <xdr:row>1</xdr:row>
      <xdr:rowOff>170816</xdr:rowOff>
    </xdr:from>
    <xdr:to>
      <xdr:col>5</xdr:col>
      <xdr:colOff>206375</xdr:colOff>
      <xdr:row>3</xdr:row>
      <xdr:rowOff>134620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195" y="345441"/>
          <a:ext cx="1499870" cy="5708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51954</xdr:rowOff>
    </xdr:from>
    <xdr:to>
      <xdr:col>12</xdr:col>
      <xdr:colOff>207818</xdr:colOff>
      <xdr:row>11</xdr:row>
      <xdr:rowOff>156037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161925</xdr:rowOff>
    </xdr:from>
    <xdr:to>
      <xdr:col>13</xdr:col>
      <xdr:colOff>0</xdr:colOff>
      <xdr:row>29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19050</xdr:rowOff>
    </xdr:from>
    <xdr:to>
      <xdr:col>12</xdr:col>
      <xdr:colOff>200025</xdr:colOff>
      <xdr:row>45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51</xdr:row>
      <xdr:rowOff>9524</xdr:rowOff>
    </xdr:from>
    <xdr:to>
      <xdr:col>13</xdr:col>
      <xdr:colOff>0</xdr:colOff>
      <xdr:row>62</xdr:row>
      <xdr:rowOff>23811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66</xdr:row>
      <xdr:rowOff>180975</xdr:rowOff>
    </xdr:from>
    <xdr:to>
      <xdr:col>12</xdr:col>
      <xdr:colOff>190499</xdr:colOff>
      <xdr:row>77</xdr:row>
      <xdr:rowOff>171451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</xdr:colOff>
      <xdr:row>83</xdr:row>
      <xdr:rowOff>7620</xdr:rowOff>
    </xdr:from>
    <xdr:to>
      <xdr:col>13</xdr:col>
      <xdr:colOff>15240</xdr:colOff>
      <xdr:row>94</xdr:row>
      <xdr:rowOff>7620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99</xdr:row>
      <xdr:rowOff>31750</xdr:rowOff>
    </xdr:from>
    <xdr:to>
      <xdr:col>12</xdr:col>
      <xdr:colOff>222249</xdr:colOff>
      <xdr:row>109</xdr:row>
      <xdr:rowOff>186266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115</xdr:row>
      <xdr:rowOff>21166</xdr:rowOff>
    </xdr:from>
    <xdr:to>
      <xdr:col>13</xdr:col>
      <xdr:colOff>31749</xdr:colOff>
      <xdr:row>126</xdr:row>
      <xdr:rowOff>6349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131</xdr:row>
      <xdr:rowOff>21165</xdr:rowOff>
    </xdr:from>
    <xdr:to>
      <xdr:col>12</xdr:col>
      <xdr:colOff>201083</xdr:colOff>
      <xdr:row>141</xdr:row>
      <xdr:rowOff>175682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146</xdr:row>
      <xdr:rowOff>179917</xdr:rowOff>
    </xdr:from>
    <xdr:to>
      <xdr:col>12</xdr:col>
      <xdr:colOff>201083</xdr:colOff>
      <xdr:row>158</xdr:row>
      <xdr:rowOff>16933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21165</xdr:colOff>
      <xdr:row>163</xdr:row>
      <xdr:rowOff>21166</xdr:rowOff>
    </xdr:from>
    <xdr:to>
      <xdr:col>12</xdr:col>
      <xdr:colOff>211665</xdr:colOff>
      <xdr:row>173</xdr:row>
      <xdr:rowOff>175682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178</xdr:row>
      <xdr:rowOff>201083</xdr:rowOff>
    </xdr:from>
    <xdr:to>
      <xdr:col>12</xdr:col>
      <xdr:colOff>211665</xdr:colOff>
      <xdr:row>189</xdr:row>
      <xdr:rowOff>186265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195</xdr:row>
      <xdr:rowOff>31750</xdr:rowOff>
    </xdr:from>
    <xdr:to>
      <xdr:col>13</xdr:col>
      <xdr:colOff>21165</xdr:colOff>
      <xdr:row>205</xdr:row>
      <xdr:rowOff>165100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211</xdr:row>
      <xdr:rowOff>10582</xdr:rowOff>
    </xdr:from>
    <xdr:to>
      <xdr:col>13</xdr:col>
      <xdr:colOff>10583</xdr:colOff>
      <xdr:row>221</xdr:row>
      <xdr:rowOff>186265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227</xdr:row>
      <xdr:rowOff>21166</xdr:rowOff>
    </xdr:from>
    <xdr:to>
      <xdr:col>12</xdr:col>
      <xdr:colOff>222249</xdr:colOff>
      <xdr:row>238</xdr:row>
      <xdr:rowOff>27517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243</xdr:row>
      <xdr:rowOff>31750</xdr:rowOff>
    </xdr:from>
    <xdr:to>
      <xdr:col>12</xdr:col>
      <xdr:colOff>201083</xdr:colOff>
      <xdr:row>253</xdr:row>
      <xdr:rowOff>175683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259</xdr:row>
      <xdr:rowOff>21167</xdr:rowOff>
    </xdr:from>
    <xdr:to>
      <xdr:col>13</xdr:col>
      <xdr:colOff>10583</xdr:colOff>
      <xdr:row>269</xdr:row>
      <xdr:rowOff>143933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275</xdr:row>
      <xdr:rowOff>10582</xdr:rowOff>
    </xdr:from>
    <xdr:to>
      <xdr:col>13</xdr:col>
      <xdr:colOff>10583</xdr:colOff>
      <xdr:row>285</xdr:row>
      <xdr:rowOff>175683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291</xdr:row>
      <xdr:rowOff>21166</xdr:rowOff>
    </xdr:from>
    <xdr:to>
      <xdr:col>12</xdr:col>
      <xdr:colOff>211665</xdr:colOff>
      <xdr:row>301</xdr:row>
      <xdr:rowOff>175683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306</xdr:row>
      <xdr:rowOff>190499</xdr:rowOff>
    </xdr:from>
    <xdr:to>
      <xdr:col>13</xdr:col>
      <xdr:colOff>10583</xdr:colOff>
      <xdr:row>318</xdr:row>
      <xdr:rowOff>6350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322</xdr:row>
      <xdr:rowOff>201082</xdr:rowOff>
    </xdr:from>
    <xdr:to>
      <xdr:col>13</xdr:col>
      <xdr:colOff>10583</xdr:colOff>
      <xdr:row>333</xdr:row>
      <xdr:rowOff>186266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339</xdr:row>
      <xdr:rowOff>10582</xdr:rowOff>
    </xdr:from>
    <xdr:to>
      <xdr:col>13</xdr:col>
      <xdr:colOff>31749</xdr:colOff>
      <xdr:row>349</xdr:row>
      <xdr:rowOff>196850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354</xdr:row>
      <xdr:rowOff>190501</xdr:rowOff>
    </xdr:from>
    <xdr:to>
      <xdr:col>12</xdr:col>
      <xdr:colOff>222249</xdr:colOff>
      <xdr:row>366</xdr:row>
      <xdr:rowOff>1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371</xdr:row>
      <xdr:rowOff>0</xdr:rowOff>
    </xdr:from>
    <xdr:to>
      <xdr:col>12</xdr:col>
      <xdr:colOff>190500</xdr:colOff>
      <xdr:row>382</xdr:row>
      <xdr:rowOff>10584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86ADF53F-9CE3-41B1-CD04-7D3820BE0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387</xdr:row>
      <xdr:rowOff>42332</xdr:rowOff>
    </xdr:from>
    <xdr:to>
      <xdr:col>12</xdr:col>
      <xdr:colOff>222249</xdr:colOff>
      <xdr:row>398</xdr:row>
      <xdr:rowOff>38098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637B0586-9EC1-3942-8A56-33F7F1C03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10583</xdr:colOff>
      <xdr:row>402</xdr:row>
      <xdr:rowOff>179916</xdr:rowOff>
    </xdr:from>
    <xdr:to>
      <xdr:col>13</xdr:col>
      <xdr:colOff>31749</xdr:colOff>
      <xdr:row>414</xdr:row>
      <xdr:rowOff>27515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336A5621-1690-3137-2300-CBB8A40AF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419</xdr:row>
      <xdr:rowOff>31750</xdr:rowOff>
    </xdr:from>
    <xdr:to>
      <xdr:col>12</xdr:col>
      <xdr:colOff>211665</xdr:colOff>
      <xdr:row>429</xdr:row>
      <xdr:rowOff>186266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5A045FDC-AFD8-E55D-7812-B9315F6FF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435</xdr:row>
      <xdr:rowOff>9525</xdr:rowOff>
    </xdr:from>
    <xdr:to>
      <xdr:col>13</xdr:col>
      <xdr:colOff>19050</xdr:colOff>
      <xdr:row>445</xdr:row>
      <xdr:rowOff>176212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D6EC322E-BCB8-E880-DB21-A6CC61A2E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451</xdr:row>
      <xdr:rowOff>9524</xdr:rowOff>
    </xdr:from>
    <xdr:to>
      <xdr:col>12</xdr:col>
      <xdr:colOff>209549</xdr:colOff>
      <xdr:row>462</xdr:row>
      <xdr:rowOff>4761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F018108D-1D72-F1DB-8748-18580E7CF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467</xdr:row>
      <xdr:rowOff>0</xdr:rowOff>
    </xdr:from>
    <xdr:to>
      <xdr:col>12</xdr:col>
      <xdr:colOff>209549</xdr:colOff>
      <xdr:row>478</xdr:row>
      <xdr:rowOff>23812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8F8F3E75-5926-060E-D525-FF3DF2EE1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9525</xdr:colOff>
      <xdr:row>483</xdr:row>
      <xdr:rowOff>28575</xdr:rowOff>
    </xdr:from>
    <xdr:to>
      <xdr:col>13</xdr:col>
      <xdr:colOff>28575</xdr:colOff>
      <xdr:row>494</xdr:row>
      <xdr:rowOff>14287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1D75C256-5D67-4C03-8196-F4A02F165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499</xdr:row>
      <xdr:rowOff>11905</xdr:rowOff>
    </xdr:from>
    <xdr:to>
      <xdr:col>12</xdr:col>
      <xdr:colOff>214311</xdr:colOff>
      <xdr:row>509</xdr:row>
      <xdr:rowOff>163114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411B3566-DF33-83AC-98BD-CBAF9777C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514</xdr:row>
      <xdr:rowOff>190499</xdr:rowOff>
    </xdr:from>
    <xdr:to>
      <xdr:col>12</xdr:col>
      <xdr:colOff>202405</xdr:colOff>
      <xdr:row>525</xdr:row>
      <xdr:rowOff>190500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3E5615A9-2D0B-D013-EA4B-FEF315EB9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531</xdr:row>
      <xdr:rowOff>23812</xdr:rowOff>
    </xdr:from>
    <xdr:to>
      <xdr:col>12</xdr:col>
      <xdr:colOff>202405</xdr:colOff>
      <xdr:row>542</xdr:row>
      <xdr:rowOff>20240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C26013A1-18D8-07E0-A15D-8FCA75FE0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0</xdr:colOff>
      <xdr:row>547</xdr:row>
      <xdr:rowOff>11906</xdr:rowOff>
    </xdr:from>
    <xdr:to>
      <xdr:col>12</xdr:col>
      <xdr:colOff>214311</xdr:colOff>
      <xdr:row>557</xdr:row>
      <xdr:rowOff>198833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3C44A077-8DFA-0BD6-64FF-A04A4E84F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0</xdr:colOff>
      <xdr:row>563</xdr:row>
      <xdr:rowOff>35720</xdr:rowOff>
    </xdr:from>
    <xdr:to>
      <xdr:col>13</xdr:col>
      <xdr:colOff>23812</xdr:colOff>
      <xdr:row>573</xdr:row>
      <xdr:rowOff>190501</xdr:rowOff>
    </xdr:to>
    <xdr:graphicFrame macro="">
      <xdr:nvGraphicFramePr>
        <xdr:cNvPr id="63" name="Chart 62">
          <a:extLst>
            <a:ext uri="{FF2B5EF4-FFF2-40B4-BE49-F238E27FC236}">
              <a16:creationId xmlns:a16="http://schemas.microsoft.com/office/drawing/2014/main" id="{6144F1B8-0925-F4C5-45D4-DEC13DD5C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17859</xdr:colOff>
      <xdr:row>578</xdr:row>
      <xdr:rowOff>130968</xdr:rowOff>
    </xdr:from>
    <xdr:to>
      <xdr:col>12</xdr:col>
      <xdr:colOff>202406</xdr:colOff>
      <xdr:row>589</xdr:row>
      <xdr:rowOff>186928</xdr:rowOff>
    </xdr:to>
    <xdr:graphicFrame macro="">
      <xdr:nvGraphicFramePr>
        <xdr:cNvPr id="65" name="Chart 64">
          <a:extLst>
            <a:ext uri="{FF2B5EF4-FFF2-40B4-BE49-F238E27FC236}">
              <a16:creationId xmlns:a16="http://schemas.microsoft.com/office/drawing/2014/main" id="{C0E4387B-AFA3-8A9D-829A-6C466E705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5952</xdr:colOff>
      <xdr:row>595</xdr:row>
      <xdr:rowOff>0</xdr:rowOff>
    </xdr:from>
    <xdr:to>
      <xdr:col>13</xdr:col>
      <xdr:colOff>11905</xdr:colOff>
      <xdr:row>605</xdr:row>
      <xdr:rowOff>198834</xdr:rowOff>
    </xdr:to>
    <xdr:graphicFrame macro="">
      <xdr:nvGraphicFramePr>
        <xdr:cNvPr id="67" name="Chart 66">
          <a:extLst>
            <a:ext uri="{FF2B5EF4-FFF2-40B4-BE49-F238E27FC236}">
              <a16:creationId xmlns:a16="http://schemas.microsoft.com/office/drawing/2014/main" id="{3499190D-A04A-3E21-C168-E42476EA6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5952</xdr:colOff>
      <xdr:row>611</xdr:row>
      <xdr:rowOff>0</xdr:rowOff>
    </xdr:from>
    <xdr:to>
      <xdr:col>13</xdr:col>
      <xdr:colOff>11905</xdr:colOff>
      <xdr:row>621</xdr:row>
      <xdr:rowOff>198834</xdr:rowOff>
    </xdr:to>
    <xdr:graphicFrame macro="">
      <xdr:nvGraphicFramePr>
        <xdr:cNvPr id="69" name="Chart 68">
          <a:extLst>
            <a:ext uri="{FF2B5EF4-FFF2-40B4-BE49-F238E27FC236}">
              <a16:creationId xmlns:a16="http://schemas.microsoft.com/office/drawing/2014/main" id="{DB62C7EE-F453-5166-B487-C316D52C4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0</xdr:colOff>
      <xdr:row>626</xdr:row>
      <xdr:rowOff>190498</xdr:rowOff>
    </xdr:from>
    <xdr:to>
      <xdr:col>12</xdr:col>
      <xdr:colOff>214311</xdr:colOff>
      <xdr:row>638</xdr:row>
      <xdr:rowOff>20239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1054E151-1AC3-E6F0-AB22-AE6A10311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4281</xdr:colOff>
      <xdr:row>643</xdr:row>
      <xdr:rowOff>10701</xdr:rowOff>
    </xdr:from>
    <xdr:to>
      <xdr:col>13</xdr:col>
      <xdr:colOff>10702</xdr:colOff>
      <xdr:row>654</xdr:row>
      <xdr:rowOff>23116</xdr:rowOff>
    </xdr:to>
    <xdr:graphicFrame macro="">
      <xdr:nvGraphicFramePr>
        <xdr:cNvPr id="73" name="Chart 72">
          <a:extLst>
            <a:ext uri="{FF2B5EF4-FFF2-40B4-BE49-F238E27FC236}">
              <a16:creationId xmlns:a16="http://schemas.microsoft.com/office/drawing/2014/main" id="{5591EE99-8BA0-8102-EFE7-37E2DE17F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0</xdr:colOff>
      <xdr:row>658</xdr:row>
      <xdr:rowOff>203342</xdr:rowOff>
    </xdr:from>
    <xdr:to>
      <xdr:col>12</xdr:col>
      <xdr:colOff>214044</xdr:colOff>
      <xdr:row>670</xdr:row>
      <xdr:rowOff>1712</xdr:rowOff>
    </xdr:to>
    <xdr:graphicFrame macro="">
      <xdr:nvGraphicFramePr>
        <xdr:cNvPr id="74" name="Chart 73">
          <a:extLst>
            <a:ext uri="{FF2B5EF4-FFF2-40B4-BE49-F238E27FC236}">
              <a16:creationId xmlns:a16="http://schemas.microsoft.com/office/drawing/2014/main" id="{AA5D54AB-E955-397D-5CA6-2491AA10F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4281</xdr:colOff>
      <xdr:row>674</xdr:row>
      <xdr:rowOff>192640</xdr:rowOff>
    </xdr:from>
    <xdr:to>
      <xdr:col>13</xdr:col>
      <xdr:colOff>10702</xdr:colOff>
      <xdr:row>685</xdr:row>
      <xdr:rowOff>172948</xdr:rowOff>
    </xdr:to>
    <xdr:graphicFrame macro="">
      <xdr:nvGraphicFramePr>
        <xdr:cNvPr id="75" name="Chart 74">
          <a:extLst>
            <a:ext uri="{FF2B5EF4-FFF2-40B4-BE49-F238E27FC236}">
              <a16:creationId xmlns:a16="http://schemas.microsoft.com/office/drawing/2014/main" id="{8209ADF3-6F4E-53D8-4ECE-8186B11E0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0</xdr:colOff>
      <xdr:row>691</xdr:row>
      <xdr:rowOff>21404</xdr:rowOff>
    </xdr:from>
    <xdr:to>
      <xdr:col>13</xdr:col>
      <xdr:colOff>21405</xdr:colOff>
      <xdr:row>701</xdr:row>
      <xdr:rowOff>183649</xdr:rowOff>
    </xdr:to>
    <xdr:graphicFrame macro="">
      <xdr:nvGraphicFramePr>
        <xdr:cNvPr id="77" name="Chart 76">
          <a:extLst>
            <a:ext uri="{FF2B5EF4-FFF2-40B4-BE49-F238E27FC236}">
              <a16:creationId xmlns:a16="http://schemas.microsoft.com/office/drawing/2014/main" id="{05F8FE58-E578-350E-2CB3-BA0D5A5A2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0</xdr:colOff>
      <xdr:row>707</xdr:row>
      <xdr:rowOff>0</xdr:rowOff>
    </xdr:from>
    <xdr:to>
      <xdr:col>12</xdr:col>
      <xdr:colOff>214044</xdr:colOff>
      <xdr:row>718</xdr:row>
      <xdr:rowOff>12415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id="{6022E423-2C6E-68B6-FA3D-206D11512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0</xdr:colOff>
      <xdr:row>722</xdr:row>
      <xdr:rowOff>203341</xdr:rowOff>
    </xdr:from>
    <xdr:to>
      <xdr:col>12</xdr:col>
      <xdr:colOff>203342</xdr:colOff>
      <xdr:row>733</xdr:row>
      <xdr:rowOff>171236</xdr:rowOff>
    </xdr:to>
    <xdr:graphicFrame macro="">
      <xdr:nvGraphicFramePr>
        <xdr:cNvPr id="80" name="Chart 79">
          <a:extLst>
            <a:ext uri="{FF2B5EF4-FFF2-40B4-BE49-F238E27FC236}">
              <a16:creationId xmlns:a16="http://schemas.microsoft.com/office/drawing/2014/main" id="{C9AD6861-4FF7-1062-06F1-923286041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44</xdr:col>
      <xdr:colOff>22844</xdr:colOff>
      <xdr:row>5</xdr:row>
      <xdr:rowOff>85154</xdr:rowOff>
    </xdr:from>
    <xdr:to>
      <xdr:col>52</xdr:col>
      <xdr:colOff>264325</xdr:colOff>
      <xdr:row>22</xdr:row>
      <xdr:rowOff>114092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D4B5B38-8684-221C-1156-F2CA164DC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15240</xdr:colOff>
      <xdr:row>83</xdr:row>
      <xdr:rowOff>7620</xdr:rowOff>
    </xdr:from>
    <xdr:to>
      <xdr:col>13</xdr:col>
      <xdr:colOff>15240</xdr:colOff>
      <xdr:row>94</xdr:row>
      <xdr:rowOff>7620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30038B7-33DD-4186-A0E5-F2D017063E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42</xdr:col>
      <xdr:colOff>148165</xdr:colOff>
      <xdr:row>68</xdr:row>
      <xdr:rowOff>134716</xdr:rowOff>
    </xdr:from>
    <xdr:to>
      <xdr:col>47</xdr:col>
      <xdr:colOff>178882</xdr:colOff>
      <xdr:row>83</xdr:row>
      <xdr:rowOff>296074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29454E9-6088-B123-1539-2AA513939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30</xdr:col>
      <xdr:colOff>190499</xdr:colOff>
      <xdr:row>94</xdr:row>
      <xdr:rowOff>46567</xdr:rowOff>
    </xdr:from>
    <xdr:to>
      <xdr:col>35</xdr:col>
      <xdr:colOff>920749</xdr:colOff>
      <xdr:row>109</xdr:row>
      <xdr:rowOff>21167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7D2E54D-E11F-48D8-936C-B6D7556CA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29</xdr:col>
      <xdr:colOff>1238251</xdr:colOff>
      <xdr:row>108</xdr:row>
      <xdr:rowOff>42334</xdr:rowOff>
    </xdr:from>
    <xdr:to>
      <xdr:col>36</xdr:col>
      <xdr:colOff>306917</xdr:colOff>
      <xdr:row>125</xdr:row>
      <xdr:rowOff>76906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0F89A8B-9B4B-86CB-B02C-66B6F99DB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41</xdr:col>
      <xdr:colOff>613833</xdr:colOff>
      <xdr:row>143</xdr:row>
      <xdr:rowOff>25400</xdr:rowOff>
    </xdr:from>
    <xdr:to>
      <xdr:col>47</xdr:col>
      <xdr:colOff>105833</xdr:colOff>
      <xdr:row>156</xdr:row>
      <xdr:rowOff>38100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9502DF90-348C-892D-D796-AD3A85F31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0</xdr:col>
      <xdr:colOff>21165</xdr:colOff>
      <xdr:row>163</xdr:row>
      <xdr:rowOff>21166</xdr:rowOff>
    </xdr:from>
    <xdr:to>
      <xdr:col>12</xdr:col>
      <xdr:colOff>211665</xdr:colOff>
      <xdr:row>173</xdr:row>
      <xdr:rowOff>175682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A1F17E9-4509-4D38-AF96-0E2BB2252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919693</xdr:colOff>
      <xdr:row>25</xdr:row>
      <xdr:rowOff>92711</xdr:rowOff>
    </xdr:from>
    <xdr:to>
      <xdr:col>33</xdr:col>
      <xdr:colOff>776395</xdr:colOff>
      <xdr:row>34</xdr:row>
      <xdr:rowOff>75989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455085</xdr:colOff>
      <xdr:row>16</xdr:row>
      <xdr:rowOff>120649</xdr:rowOff>
    </xdr:from>
    <xdr:to>
      <xdr:col>29</xdr:col>
      <xdr:colOff>381001</xdr:colOff>
      <xdr:row>46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</xdr:colOff>
      <xdr:row>17</xdr:row>
      <xdr:rowOff>195262</xdr:rowOff>
    </xdr:from>
    <xdr:to>
      <xdr:col>27</xdr:col>
      <xdr:colOff>561975</xdr:colOff>
      <xdr:row>32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9551C4-77FE-C8A1-E8B4-9E97E852D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57150</xdr:colOff>
      <xdr:row>32</xdr:row>
      <xdr:rowOff>52387</xdr:rowOff>
    </xdr:from>
    <xdr:to>
      <xdr:col>28</xdr:col>
      <xdr:colOff>0</xdr:colOff>
      <xdr:row>46</xdr:row>
      <xdr:rowOff>80962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009527-2E25-A32C-5ADC-00FE63A86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76200</xdr:colOff>
      <xdr:row>64</xdr:row>
      <xdr:rowOff>23812</xdr:rowOff>
    </xdr:from>
    <xdr:to>
      <xdr:col>28</xdr:col>
      <xdr:colOff>19050</xdr:colOff>
      <xdr:row>78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D7AABB8-95C9-0978-CC8C-07D192767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57150</xdr:colOff>
      <xdr:row>78</xdr:row>
      <xdr:rowOff>90487</xdr:rowOff>
    </xdr:from>
    <xdr:to>
      <xdr:col>28</xdr:col>
      <xdr:colOff>0</xdr:colOff>
      <xdr:row>92</xdr:row>
      <xdr:rowOff>80962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123CAA3-C8E2-1CE5-AFEA-734155364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409575</xdr:colOff>
      <xdr:row>154</xdr:row>
      <xdr:rowOff>138112</xdr:rowOff>
    </xdr:from>
    <xdr:to>
      <xdr:col>28</xdr:col>
      <xdr:colOff>352425</xdr:colOff>
      <xdr:row>169</xdr:row>
      <xdr:rowOff>14287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0807433-DA0D-CBEA-1EA7-F70954E98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180975</xdr:colOff>
      <xdr:row>169</xdr:row>
      <xdr:rowOff>80962</xdr:rowOff>
    </xdr:from>
    <xdr:to>
      <xdr:col>28</xdr:col>
      <xdr:colOff>123825</xdr:colOff>
      <xdr:row>183</xdr:row>
      <xdr:rowOff>33337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98A2013-A24B-4E1B-AE30-9B1E0A4ED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114300</xdr:colOff>
      <xdr:row>192</xdr:row>
      <xdr:rowOff>71437</xdr:rowOff>
    </xdr:from>
    <xdr:to>
      <xdr:col>28</xdr:col>
      <xdr:colOff>57150</xdr:colOff>
      <xdr:row>206</xdr:row>
      <xdr:rowOff>100012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658901D-6F45-E40C-D2C4-0D965F1F1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114300</xdr:colOff>
      <xdr:row>206</xdr:row>
      <xdr:rowOff>119062</xdr:rowOff>
    </xdr:from>
    <xdr:to>
      <xdr:col>28</xdr:col>
      <xdr:colOff>57150</xdr:colOff>
      <xdr:row>220</xdr:row>
      <xdr:rowOff>109537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971650B-19C9-6F5F-5E25-56FA4F4CA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180975</xdr:colOff>
      <xdr:row>220</xdr:row>
      <xdr:rowOff>61912</xdr:rowOff>
    </xdr:from>
    <xdr:to>
      <xdr:col>28</xdr:col>
      <xdr:colOff>123825</xdr:colOff>
      <xdr:row>234</xdr:row>
      <xdr:rowOff>119062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1E0D3F3-A105-81AE-6A04-4BC4E0036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352425</xdr:colOff>
      <xdr:row>234</xdr:row>
      <xdr:rowOff>138112</xdr:rowOff>
    </xdr:from>
    <xdr:to>
      <xdr:col>28</xdr:col>
      <xdr:colOff>295275</xdr:colOff>
      <xdr:row>248</xdr:row>
      <xdr:rowOff>109537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992960F-0B6F-A05E-339B-84901CAA7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22</xdr:col>
      <xdr:colOff>561975</xdr:colOff>
      <xdr:row>254</xdr:row>
      <xdr:rowOff>180975</xdr:rowOff>
    </xdr:from>
    <xdr:to>
      <xdr:col>29</xdr:col>
      <xdr:colOff>403225</xdr:colOff>
      <xdr:row>269</xdr:row>
      <xdr:rowOff>130175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638175</xdr:colOff>
      <xdr:row>269</xdr:row>
      <xdr:rowOff>73025</xdr:rowOff>
    </xdr:from>
    <xdr:to>
      <xdr:col>27</xdr:col>
      <xdr:colOff>377825</xdr:colOff>
      <xdr:row>284</xdr:row>
      <xdr:rowOff>9525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20</xdr:col>
      <xdr:colOff>619125</xdr:colOff>
      <xdr:row>283</xdr:row>
      <xdr:rowOff>119062</xdr:rowOff>
    </xdr:from>
    <xdr:to>
      <xdr:col>27</xdr:col>
      <xdr:colOff>495300</xdr:colOff>
      <xdr:row>297</xdr:row>
      <xdr:rowOff>100012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787B469-6B98-4431-2A04-B3DFA2EA2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409575</xdr:colOff>
      <xdr:row>299</xdr:row>
      <xdr:rowOff>71437</xdr:rowOff>
    </xdr:from>
    <xdr:to>
      <xdr:col>28</xdr:col>
      <xdr:colOff>352425</xdr:colOff>
      <xdr:row>313</xdr:row>
      <xdr:rowOff>119062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4C5EF14-647C-0991-A5B8-BB0FDB44C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295275</xdr:colOff>
      <xdr:row>341</xdr:row>
      <xdr:rowOff>42862</xdr:rowOff>
    </xdr:from>
    <xdr:to>
      <xdr:col>28</xdr:col>
      <xdr:colOff>238125</xdr:colOff>
      <xdr:row>355</xdr:row>
      <xdr:rowOff>71437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89598159-000C-F9F9-B656-148EFF8F3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21</xdr:col>
      <xdr:colOff>9525</xdr:colOff>
      <xdr:row>355</xdr:row>
      <xdr:rowOff>100012</xdr:rowOff>
    </xdr:from>
    <xdr:to>
      <xdr:col>27</xdr:col>
      <xdr:colOff>561975</xdr:colOff>
      <xdr:row>369</xdr:row>
      <xdr:rowOff>80962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70FE4A3-C1B0-2B80-17A8-AADB08CD9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180975</xdr:colOff>
      <xdr:row>1</xdr:row>
      <xdr:rowOff>38101</xdr:rowOff>
    </xdr:from>
    <xdr:to>
      <xdr:col>45</xdr:col>
      <xdr:colOff>742950</xdr:colOff>
      <xdr:row>1</xdr:row>
      <xdr:rowOff>374955</xdr:rowOff>
    </xdr:to>
    <xdr:pic>
      <xdr:nvPicPr>
        <xdr:cNvPr id="3" name="Picture 1" descr="Peterhead Port Authority NEW Logo RGB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51175" y="238126"/>
          <a:ext cx="561975" cy="336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45</xdr:col>
      <xdr:colOff>228601</xdr:colOff>
      <xdr:row>18</xdr:row>
      <xdr:rowOff>28575</xdr:rowOff>
    </xdr:from>
    <xdr:to>
      <xdr:col>45</xdr:col>
      <xdr:colOff>666751</xdr:colOff>
      <xdr:row>18</xdr:row>
      <xdr:rowOff>365470</xdr:rowOff>
    </xdr:to>
    <xdr:pic>
      <xdr:nvPicPr>
        <xdr:cNvPr id="4" name="Picture 1" descr="Peterhead Port Authority NEW Logo RGB">
          <a:extLst>
            <a:ext uri="{FF2B5EF4-FFF2-40B4-BE49-F238E27FC236}">
              <a16:creationId xmlns:a16="http://schemas.microsoft.com/office/drawing/2014/main" id="{5FD7E50D-7928-4934-8881-6568995EB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8801" y="4314825"/>
          <a:ext cx="438150" cy="336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455083</xdr:colOff>
      <xdr:row>0</xdr:row>
      <xdr:rowOff>19050</xdr:rowOff>
    </xdr:from>
    <xdr:to>
      <xdr:col>24</xdr:col>
      <xdr:colOff>560916</xdr:colOff>
      <xdr:row>16</xdr:row>
      <xdr:rowOff>84667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337186</xdr:colOff>
      <xdr:row>186</xdr:row>
      <xdr:rowOff>43098</xdr:rowOff>
    </xdr:from>
    <xdr:to>
      <xdr:col>25</xdr:col>
      <xdr:colOff>605314</xdr:colOff>
      <xdr:row>221</xdr:row>
      <xdr:rowOff>20002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301069</xdr:colOff>
      <xdr:row>17</xdr:row>
      <xdr:rowOff>155364</xdr:rowOff>
    </xdr:from>
    <xdr:to>
      <xdr:col>25</xdr:col>
      <xdr:colOff>269875</xdr:colOff>
      <xdr:row>34</xdr:row>
      <xdr:rowOff>16188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39444</xdr:colOff>
      <xdr:row>51</xdr:row>
      <xdr:rowOff>169993</xdr:rowOff>
    </xdr:from>
    <xdr:to>
      <xdr:col>26</xdr:col>
      <xdr:colOff>485662</xdr:colOff>
      <xdr:row>69</xdr:row>
      <xdr:rowOff>134471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801444</xdr:colOff>
      <xdr:row>64</xdr:row>
      <xdr:rowOff>106343</xdr:rowOff>
    </xdr:from>
    <xdr:to>
      <xdr:col>22</xdr:col>
      <xdr:colOff>206859</xdr:colOff>
      <xdr:row>84</xdr:row>
      <xdr:rowOff>90209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158115</xdr:colOff>
      <xdr:row>84</xdr:row>
      <xdr:rowOff>18838</xdr:rowOff>
    </xdr:from>
    <xdr:to>
      <xdr:col>28</xdr:col>
      <xdr:colOff>566009</xdr:colOff>
      <xdr:row>111</xdr:row>
      <xdr:rowOff>17595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225350</xdr:colOff>
      <xdr:row>98</xdr:row>
      <xdr:rowOff>11643</xdr:rowOff>
    </xdr:from>
    <xdr:to>
      <xdr:col>29</xdr:col>
      <xdr:colOff>337633</xdr:colOff>
      <xdr:row>121</xdr:row>
      <xdr:rowOff>96707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58270</xdr:colOff>
      <xdr:row>125</xdr:row>
      <xdr:rowOff>135590</xdr:rowOff>
    </xdr:from>
    <xdr:to>
      <xdr:col>26</xdr:col>
      <xdr:colOff>550334</xdr:colOff>
      <xdr:row>144</xdr:row>
      <xdr:rowOff>58158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20107</xdr:colOff>
      <xdr:row>144</xdr:row>
      <xdr:rowOff>63501</xdr:rowOff>
    </xdr:from>
    <xdr:to>
      <xdr:col>28</xdr:col>
      <xdr:colOff>246380</xdr:colOff>
      <xdr:row>162</xdr:row>
      <xdr:rowOff>146263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54822</xdr:colOff>
      <xdr:row>162</xdr:row>
      <xdr:rowOff>111972</xdr:rowOff>
    </xdr:from>
    <xdr:to>
      <xdr:col>28</xdr:col>
      <xdr:colOff>264583</xdr:colOff>
      <xdr:row>181</xdr:row>
      <xdr:rowOff>17356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36</xdr:row>
      <xdr:rowOff>0</xdr:rowOff>
    </xdr:from>
    <xdr:to>
      <xdr:col>25</xdr:col>
      <xdr:colOff>582639</xdr:colOff>
      <xdr:row>52</xdr:row>
      <xdr:rowOff>51324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167640</xdr:rowOff>
    </xdr:from>
    <xdr:to>
      <xdr:col>7</xdr:col>
      <xdr:colOff>16510</xdr:colOff>
      <xdr:row>45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67"/>
  <sheetViews>
    <sheetView zoomScale="90" zoomScaleNormal="90" workbookViewId="0">
      <pane xSplit="23" ySplit="15" topLeftCell="X16" activePane="bottomRight" state="frozen"/>
      <selection pane="topRight" activeCell="X1" sqref="X1"/>
      <selection pane="bottomLeft" activeCell="A16" sqref="A16"/>
      <selection pane="bottomRight" activeCell="AK21" sqref="AK21"/>
    </sheetView>
  </sheetViews>
  <sheetFormatPr defaultRowHeight="15" x14ac:dyDescent="0.25"/>
  <cols>
    <col min="1" max="1" width="4" customWidth="1"/>
    <col min="2" max="2" width="5.7109375" style="8" customWidth="1"/>
    <col min="3" max="3" width="0.85546875" style="8" customWidth="1"/>
    <col min="4" max="4" width="13.42578125" style="8" customWidth="1"/>
    <col min="5" max="5" width="0.85546875" style="8" customWidth="1"/>
    <col min="6" max="6" width="12.7109375" style="8" customWidth="1"/>
    <col min="7" max="7" width="0.42578125" style="8" customWidth="1"/>
    <col min="8" max="8" width="4.7109375" style="8" customWidth="1"/>
    <col min="9" max="9" width="0.42578125" style="8" customWidth="1"/>
    <col min="10" max="10" width="4.7109375" style="8" customWidth="1"/>
    <col min="11" max="11" width="0.42578125" style="8" customWidth="1"/>
    <col min="12" max="12" width="4.7109375" style="8" customWidth="1"/>
    <col min="13" max="13" width="0.85546875" style="8" customWidth="1"/>
    <col min="14" max="14" width="12.5703125" style="8" customWidth="1"/>
    <col min="15" max="15" width="0.42578125" style="8" customWidth="1"/>
    <col min="16" max="16" width="4.7109375" style="8" customWidth="1"/>
    <col min="17" max="17" width="0.42578125" style="8" customWidth="1"/>
    <col min="18" max="18" width="4.7109375" style="8" customWidth="1"/>
    <col min="19" max="19" width="0.42578125" style="8" customWidth="1"/>
    <col min="20" max="20" width="4.7109375" style="8" customWidth="1"/>
    <col min="21" max="21" width="0.85546875" style="8" customWidth="1"/>
    <col min="22" max="22" width="13.140625" style="8" customWidth="1"/>
    <col min="23" max="23" width="0.5703125" style="8" customWidth="1"/>
    <col min="24" max="24" width="6" style="8" bestFit="1" customWidth="1"/>
    <col min="25" max="25" width="0.42578125" style="8" customWidth="1"/>
    <col min="26" max="26" width="4.7109375" style="8" customWidth="1"/>
    <col min="27" max="27" width="0.42578125" style="8" customWidth="1"/>
    <col min="28" max="28" width="4.7109375" style="8" customWidth="1"/>
    <col min="29" max="29" width="0.85546875" style="8" customWidth="1"/>
    <col min="30" max="30" width="12" style="8" customWidth="1"/>
    <col min="31" max="31" width="0.42578125" style="8" customWidth="1"/>
    <col min="32" max="32" width="4.7109375" style="8" customWidth="1"/>
    <col min="33" max="33" width="0.42578125" style="8" customWidth="1"/>
    <col min="34" max="34" width="4.7109375" style="8" customWidth="1"/>
    <col min="35" max="35" width="0.42578125" style="8" customWidth="1"/>
    <col min="36" max="36" width="4.7109375" style="8" customWidth="1"/>
    <col min="37" max="37" width="0.85546875" customWidth="1"/>
    <col min="38" max="38" width="15.5703125" style="8" customWidth="1"/>
    <col min="39" max="39" width="0.42578125" style="8" customWidth="1"/>
    <col min="40" max="40" width="5.5703125" style="8" bestFit="1" customWidth="1"/>
    <col min="41" max="41" width="0.42578125" style="8" customWidth="1"/>
    <col min="42" max="42" width="4.7109375" style="8" customWidth="1"/>
    <col min="43" max="43" width="0.42578125" style="8" customWidth="1"/>
    <col min="44" max="44" width="4.7109375" style="8" customWidth="1"/>
    <col min="45" max="45" width="1.28515625" customWidth="1"/>
    <col min="46" max="46" width="13.42578125" style="8" customWidth="1"/>
    <col min="47" max="47" width="1.28515625" customWidth="1"/>
    <col min="48" max="48" width="8.28515625" style="8" customWidth="1"/>
    <col min="49" max="49" width="1.28515625" customWidth="1"/>
    <col min="50" max="50" width="6.7109375" customWidth="1"/>
    <col min="51" max="51" width="4.5703125" customWidth="1"/>
    <col min="52" max="52" width="18.7109375" style="60" customWidth="1"/>
    <col min="53" max="53" width="1.28515625" style="8" customWidth="1"/>
    <col min="54" max="54" width="18.7109375" style="55" customWidth="1"/>
    <col min="55" max="55" width="1.28515625" customWidth="1"/>
    <col min="56" max="56" width="20.28515625" style="39" customWidth="1"/>
    <col min="57" max="57" width="15.42578125" customWidth="1"/>
    <col min="58" max="58" width="14.5703125" customWidth="1"/>
  </cols>
  <sheetData>
    <row r="1" spans="1:67" x14ac:dyDescent="0.25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1"/>
      <c r="AL1" s="22"/>
      <c r="AM1" s="22"/>
      <c r="AN1" s="22"/>
      <c r="AO1" s="22"/>
      <c r="AP1" s="22"/>
      <c r="AQ1" s="22"/>
      <c r="AR1" s="22"/>
      <c r="AS1" s="21"/>
      <c r="AT1" s="22"/>
      <c r="AU1" s="21"/>
      <c r="AV1" s="22"/>
      <c r="AW1" s="21"/>
      <c r="AX1" s="21"/>
      <c r="AY1" s="21"/>
      <c r="AZ1" s="56"/>
      <c r="BA1" s="22"/>
      <c r="BB1" s="50"/>
      <c r="BC1" s="21"/>
      <c r="BD1" s="34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</row>
    <row r="2" spans="1:67" x14ac:dyDescent="0.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1"/>
      <c r="AL2" s="22"/>
      <c r="AM2" s="22"/>
      <c r="AN2" s="22"/>
      <c r="AO2" s="22"/>
      <c r="AP2" s="22"/>
      <c r="AQ2" s="22"/>
      <c r="AR2" s="22"/>
      <c r="AS2" s="21"/>
      <c r="AT2" s="22"/>
      <c r="AU2" s="21"/>
      <c r="AV2" s="22"/>
      <c r="AW2" s="21"/>
      <c r="AX2" s="21"/>
      <c r="AY2" s="21"/>
      <c r="AZ2" s="56"/>
      <c r="BA2" s="22"/>
      <c r="BB2" s="50"/>
      <c r="BC2" s="21"/>
      <c r="BD2" s="34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</row>
    <row r="3" spans="1:67" ht="33.75" x14ac:dyDescent="0.5">
      <c r="A3" s="575" t="s">
        <v>230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576"/>
      <c r="V3" s="576"/>
      <c r="W3" s="576"/>
      <c r="X3" s="576"/>
      <c r="Y3" s="576"/>
      <c r="Z3" s="576"/>
      <c r="AA3" s="576"/>
      <c r="AB3" s="576"/>
      <c r="AC3" s="576"/>
      <c r="AD3" s="576"/>
      <c r="AE3" s="576"/>
      <c r="AF3" s="576"/>
      <c r="AG3" s="576"/>
      <c r="AH3" s="576"/>
      <c r="AI3" s="576"/>
      <c r="AJ3" s="576"/>
      <c r="AK3" s="576"/>
      <c r="AL3" s="576"/>
      <c r="AM3" s="576"/>
      <c r="AN3" s="576"/>
      <c r="AO3" s="576"/>
      <c r="AP3" s="576"/>
      <c r="AQ3" s="576"/>
      <c r="AR3" s="576"/>
      <c r="AS3" s="576"/>
      <c r="AT3" s="576"/>
      <c r="AU3" s="576"/>
      <c r="AV3" s="576"/>
      <c r="AW3" s="576"/>
      <c r="AX3" s="576"/>
      <c r="AY3" s="576"/>
      <c r="AZ3" s="576"/>
      <c r="BA3" s="576"/>
      <c r="BB3" s="576"/>
      <c r="BC3" s="576"/>
      <c r="BD3" s="576"/>
      <c r="BE3" s="576"/>
      <c r="BF3" s="21"/>
      <c r="BG3" s="21"/>
      <c r="BH3" s="21"/>
      <c r="BI3" s="21"/>
      <c r="BJ3" s="21"/>
      <c r="BK3" s="21"/>
      <c r="BL3" s="21"/>
      <c r="BM3" s="21"/>
      <c r="BN3" s="21"/>
      <c r="BO3" s="21"/>
    </row>
    <row r="4" spans="1:67" ht="42" customHeight="1" x14ac:dyDescent="0.2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1"/>
      <c r="AL4" s="22"/>
      <c r="AM4" s="22"/>
      <c r="AN4" s="22"/>
      <c r="AO4" s="22"/>
      <c r="AP4" s="22"/>
      <c r="AQ4" s="22"/>
      <c r="AR4" s="22"/>
      <c r="AS4" s="21"/>
      <c r="AT4" s="22"/>
      <c r="AU4" s="21"/>
      <c r="AV4" s="22"/>
      <c r="AW4" s="21"/>
      <c r="AX4" s="21"/>
      <c r="AY4" s="21"/>
      <c r="AZ4" s="56"/>
      <c r="BA4" s="22"/>
      <c r="BB4" s="50"/>
      <c r="BC4" s="21"/>
      <c r="BD4" s="34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</row>
    <row r="5" spans="1:67" s="25" customFormat="1" ht="20.45" customHeight="1" x14ac:dyDescent="0.25">
      <c r="A5" s="23"/>
      <c r="B5" s="24" t="s">
        <v>7</v>
      </c>
      <c r="C5" s="24"/>
      <c r="D5" s="24"/>
      <c r="E5" s="24"/>
      <c r="F5" s="24" t="s">
        <v>0</v>
      </c>
      <c r="G5" s="24"/>
      <c r="H5" s="24"/>
      <c r="I5" s="24"/>
      <c r="J5" s="24"/>
      <c r="K5" s="24"/>
      <c r="L5" s="24"/>
      <c r="M5" s="24"/>
      <c r="N5" s="24" t="s">
        <v>1</v>
      </c>
      <c r="O5" s="24"/>
      <c r="P5" s="24"/>
      <c r="Q5" s="24"/>
      <c r="R5" s="24"/>
      <c r="S5" s="24"/>
      <c r="T5" s="24"/>
      <c r="U5" s="24"/>
      <c r="V5" s="24" t="s">
        <v>2</v>
      </c>
      <c r="W5" s="24"/>
      <c r="X5" s="24"/>
      <c r="Y5" s="24"/>
      <c r="Z5" s="24"/>
      <c r="AA5" s="24"/>
      <c r="AB5" s="24"/>
      <c r="AC5" s="24"/>
      <c r="AD5" s="24" t="s">
        <v>3</v>
      </c>
      <c r="AE5" s="24"/>
      <c r="AF5" s="24"/>
      <c r="AG5" s="24"/>
      <c r="AH5" s="24"/>
      <c r="AI5" s="24"/>
      <c r="AJ5" s="24"/>
      <c r="AK5" s="23"/>
      <c r="AL5" s="24" t="s">
        <v>4</v>
      </c>
      <c r="AM5" s="24"/>
      <c r="AN5" s="24"/>
      <c r="AO5" s="24"/>
      <c r="AP5" s="24"/>
      <c r="AQ5" s="24"/>
      <c r="AR5" s="24"/>
      <c r="AS5" s="23"/>
      <c r="AT5" s="24" t="s">
        <v>12</v>
      </c>
      <c r="AU5" s="23"/>
      <c r="AV5" s="24" t="s">
        <v>5</v>
      </c>
      <c r="AW5" s="23"/>
      <c r="AX5" s="23" t="s">
        <v>63</v>
      </c>
      <c r="AY5" s="23"/>
      <c r="AZ5" s="57" t="s">
        <v>6</v>
      </c>
      <c r="BA5" s="24"/>
      <c r="BB5" s="51" t="s">
        <v>8</v>
      </c>
      <c r="BC5" s="23"/>
      <c r="BD5" s="35" t="s">
        <v>9</v>
      </c>
      <c r="BE5" s="23"/>
      <c r="BF5" s="29"/>
      <c r="BG5" s="29"/>
      <c r="BH5" s="29"/>
      <c r="BI5" s="29"/>
      <c r="BJ5" s="29"/>
      <c r="BK5" s="29"/>
      <c r="BL5" s="29"/>
      <c r="BM5" s="29"/>
      <c r="BN5" s="29"/>
      <c r="BO5" s="29"/>
    </row>
    <row r="6" spans="1:67" s="25" customFormat="1" x14ac:dyDescent="0.25">
      <c r="A6" s="23"/>
      <c r="B6" s="26"/>
      <c r="C6" s="26"/>
      <c r="D6" s="27"/>
      <c r="E6" s="27"/>
      <c r="F6" s="27"/>
      <c r="G6" s="27"/>
      <c r="H6" s="19" t="s">
        <v>15</v>
      </c>
      <c r="I6" s="27"/>
      <c r="J6" s="19" t="s">
        <v>10</v>
      </c>
      <c r="K6" s="27"/>
      <c r="L6" s="19" t="s">
        <v>11</v>
      </c>
      <c r="M6" s="27"/>
      <c r="N6" s="27"/>
      <c r="O6" s="27"/>
      <c r="P6" s="19" t="s">
        <v>15</v>
      </c>
      <c r="Q6" s="27"/>
      <c r="R6" s="19" t="s">
        <v>10</v>
      </c>
      <c r="S6" s="27"/>
      <c r="T6" s="19" t="s">
        <v>11</v>
      </c>
      <c r="U6" s="27"/>
      <c r="V6" s="27"/>
      <c r="W6" s="27"/>
      <c r="X6" s="19" t="s">
        <v>15</v>
      </c>
      <c r="Y6" s="27"/>
      <c r="Z6" s="19" t="s">
        <v>10</v>
      </c>
      <c r="AA6" s="27"/>
      <c r="AB6" s="19" t="s">
        <v>11</v>
      </c>
      <c r="AC6" s="27"/>
      <c r="AD6" s="27"/>
      <c r="AE6" s="27"/>
      <c r="AF6" s="19" t="s">
        <v>15</v>
      </c>
      <c r="AG6" s="27"/>
      <c r="AH6" s="19" t="s">
        <v>10</v>
      </c>
      <c r="AI6" s="27"/>
      <c r="AJ6" s="19" t="s">
        <v>11</v>
      </c>
      <c r="AK6" s="28"/>
      <c r="AL6" s="27"/>
      <c r="AM6" s="27"/>
      <c r="AN6" s="19" t="s">
        <v>15</v>
      </c>
      <c r="AO6" s="27"/>
      <c r="AP6" s="19" t="s">
        <v>10</v>
      </c>
      <c r="AQ6" s="27"/>
      <c r="AR6" s="19" t="s">
        <v>11</v>
      </c>
      <c r="AS6" s="28"/>
      <c r="AT6" s="19" t="s">
        <v>13</v>
      </c>
      <c r="AU6" s="28"/>
      <c r="AV6" s="19" t="s">
        <v>13</v>
      </c>
      <c r="AW6" s="28"/>
      <c r="AX6" s="16" t="s">
        <v>13</v>
      </c>
      <c r="AY6" s="28"/>
      <c r="AZ6" s="58"/>
      <c r="BA6" s="27"/>
      <c r="BB6" s="52"/>
      <c r="BC6" s="28"/>
      <c r="BD6" s="36"/>
      <c r="BE6" s="28"/>
      <c r="BF6" s="29"/>
      <c r="BG6" s="29"/>
      <c r="BH6" s="29"/>
      <c r="BI6" s="29"/>
      <c r="BJ6" s="29"/>
      <c r="BK6" s="29"/>
      <c r="BL6" s="29"/>
      <c r="BM6" s="29"/>
      <c r="BN6" s="29"/>
      <c r="BO6" s="29"/>
    </row>
    <row r="7" spans="1:67" x14ac:dyDescent="0.25">
      <c r="A7" s="4"/>
      <c r="B7" s="12">
        <v>1</v>
      </c>
      <c r="C7" s="10"/>
      <c r="D7" s="12"/>
      <c r="E7" s="10"/>
      <c r="F7" s="77">
        <v>0</v>
      </c>
      <c r="G7" s="10"/>
      <c r="H7" s="33">
        <v>0</v>
      </c>
      <c r="I7" s="10"/>
      <c r="J7" s="12">
        <v>0</v>
      </c>
      <c r="K7" s="10"/>
      <c r="L7" s="12">
        <v>0</v>
      </c>
      <c r="M7" s="10"/>
      <c r="N7" s="77">
        <v>0</v>
      </c>
      <c r="O7" s="10"/>
      <c r="P7" s="33">
        <v>0</v>
      </c>
      <c r="Q7" s="10"/>
      <c r="R7" s="12">
        <v>0</v>
      </c>
      <c r="S7" s="10"/>
      <c r="T7" s="12">
        <v>0</v>
      </c>
      <c r="U7" s="10"/>
      <c r="V7" s="77">
        <v>0</v>
      </c>
      <c r="W7" s="10"/>
      <c r="X7" s="33">
        <v>0</v>
      </c>
      <c r="Y7" s="10"/>
      <c r="Z7" s="12">
        <v>0</v>
      </c>
      <c r="AA7" s="10"/>
      <c r="AB7" s="12">
        <v>0</v>
      </c>
      <c r="AC7" s="10"/>
      <c r="AD7" s="77">
        <v>0</v>
      </c>
      <c r="AE7" s="10"/>
      <c r="AF7" s="33">
        <v>0</v>
      </c>
      <c r="AG7" s="10"/>
      <c r="AH7" s="12">
        <v>0</v>
      </c>
      <c r="AI7" s="10"/>
      <c r="AJ7" s="12">
        <v>0</v>
      </c>
      <c r="AK7" s="11"/>
      <c r="AL7" s="77">
        <v>8511</v>
      </c>
      <c r="AM7" s="10"/>
      <c r="AN7" s="33">
        <v>0</v>
      </c>
      <c r="AO7" s="10"/>
      <c r="AP7" s="12">
        <v>12</v>
      </c>
      <c r="AQ7" s="10"/>
      <c r="AR7" s="12">
        <v>11</v>
      </c>
      <c r="AS7" s="11"/>
      <c r="AT7" s="12">
        <f>J7+R7+Z7+AH7+AP7</f>
        <v>12</v>
      </c>
      <c r="AU7" s="11"/>
      <c r="AV7" s="12">
        <f>L7+T7+AB7+AJ7+AR7</f>
        <v>11</v>
      </c>
      <c r="AW7" s="11"/>
      <c r="AX7" s="63">
        <f>AT7+AV7</f>
        <v>23</v>
      </c>
      <c r="AY7" s="11"/>
      <c r="AZ7" s="48">
        <f>F7+N7+V7+AD7+AL7</f>
        <v>8511</v>
      </c>
      <c r="BA7" s="10"/>
      <c r="BB7" s="53">
        <f t="shared" ref="BB7" si="0">AZ7*40/1000</f>
        <v>340.44</v>
      </c>
      <c r="BC7" s="11"/>
      <c r="BD7" s="37">
        <v>0</v>
      </c>
      <c r="BE7" s="11"/>
      <c r="BF7" s="21"/>
      <c r="BG7" s="21"/>
      <c r="BH7" s="21"/>
      <c r="BI7" s="21"/>
      <c r="BJ7" s="21"/>
      <c r="BK7" s="21"/>
      <c r="BL7" s="21"/>
      <c r="BM7" s="21"/>
      <c r="BN7" s="21"/>
      <c r="BO7" s="21"/>
    </row>
    <row r="8" spans="1:67" x14ac:dyDescent="0.25">
      <c r="A8" s="4"/>
      <c r="B8" s="12">
        <v>2</v>
      </c>
      <c r="C8" s="10"/>
      <c r="D8" s="12"/>
      <c r="E8" s="10"/>
      <c r="F8" s="77">
        <v>6530</v>
      </c>
      <c r="G8" s="10"/>
      <c r="H8" s="33">
        <v>0</v>
      </c>
      <c r="I8" s="10"/>
      <c r="J8" s="12">
        <v>1</v>
      </c>
      <c r="K8" s="10"/>
      <c r="L8" s="12">
        <v>14</v>
      </c>
      <c r="M8" s="10"/>
      <c r="N8" s="77">
        <v>4074</v>
      </c>
      <c r="O8" s="10"/>
      <c r="P8" s="33">
        <v>0</v>
      </c>
      <c r="Q8" s="10"/>
      <c r="R8" s="12">
        <v>0</v>
      </c>
      <c r="S8" s="10"/>
      <c r="T8" s="12">
        <v>10</v>
      </c>
      <c r="U8" s="10"/>
      <c r="V8" s="77">
        <v>3733</v>
      </c>
      <c r="W8" s="10"/>
      <c r="X8" s="33">
        <v>0</v>
      </c>
      <c r="Y8" s="10"/>
      <c r="Z8" s="12">
        <v>0</v>
      </c>
      <c r="AA8" s="10"/>
      <c r="AB8" s="12">
        <v>7</v>
      </c>
      <c r="AC8" s="10"/>
      <c r="AD8" s="77">
        <v>2007</v>
      </c>
      <c r="AE8" s="10"/>
      <c r="AF8" s="33">
        <v>0</v>
      </c>
      <c r="AG8" s="10"/>
      <c r="AH8" s="12">
        <v>1</v>
      </c>
      <c r="AI8" s="10"/>
      <c r="AJ8" s="12">
        <v>3</v>
      </c>
      <c r="AK8" s="11"/>
      <c r="AL8" s="77">
        <v>4400</v>
      </c>
      <c r="AM8" s="10"/>
      <c r="AN8" s="33">
        <v>0</v>
      </c>
      <c r="AO8" s="10"/>
      <c r="AP8" s="12">
        <v>1</v>
      </c>
      <c r="AQ8" s="10"/>
      <c r="AR8" s="12">
        <v>6</v>
      </c>
      <c r="AS8" s="11"/>
      <c r="AT8" s="12">
        <f t="shared" ref="AT8:AT57" si="1">J8+R8+Z8+AH8+AP8</f>
        <v>3</v>
      </c>
      <c r="AU8" s="11"/>
      <c r="AV8" s="12">
        <f t="shared" ref="AV8:AV57" si="2">L8+T8+AB8+AJ8+AR8</f>
        <v>40</v>
      </c>
      <c r="AW8" s="11"/>
      <c r="AX8" s="63">
        <f t="shared" ref="AX8:AX57" si="3">AT8+AV8</f>
        <v>43</v>
      </c>
      <c r="AY8" s="11"/>
      <c r="AZ8" s="48">
        <f t="shared" ref="AZ8:AZ57" si="4">F8+N8+V8+AD8+AL8</f>
        <v>20744</v>
      </c>
      <c r="BA8" s="10"/>
      <c r="BB8" s="53">
        <f t="shared" ref="BB8:BB57" si="5">AZ8*40/1000</f>
        <v>829.76</v>
      </c>
      <c r="BC8" s="11"/>
      <c r="BD8" s="37">
        <v>1</v>
      </c>
      <c r="BE8" s="11"/>
      <c r="BF8" s="21"/>
      <c r="BG8" s="21"/>
      <c r="BH8" s="21"/>
      <c r="BI8" s="21"/>
      <c r="BJ8" s="21"/>
      <c r="BK8" s="21"/>
      <c r="BL8" s="21"/>
      <c r="BM8" s="21"/>
      <c r="BN8" s="21"/>
      <c r="BO8" s="21"/>
    </row>
    <row r="9" spans="1:67" x14ac:dyDescent="0.25">
      <c r="A9" s="4"/>
      <c r="B9" s="12">
        <v>3</v>
      </c>
      <c r="C9" s="10"/>
      <c r="D9" s="12"/>
      <c r="E9" s="10"/>
      <c r="F9" s="77">
        <v>7150</v>
      </c>
      <c r="G9" s="10"/>
      <c r="H9" s="33">
        <v>0</v>
      </c>
      <c r="I9" s="10"/>
      <c r="J9" s="12">
        <v>0</v>
      </c>
      <c r="K9" s="10"/>
      <c r="L9" s="12">
        <v>14</v>
      </c>
      <c r="M9" s="10"/>
      <c r="N9" s="77">
        <v>4075</v>
      </c>
      <c r="O9" s="10"/>
      <c r="P9" s="33">
        <v>0</v>
      </c>
      <c r="Q9" s="10"/>
      <c r="R9" s="12">
        <v>0</v>
      </c>
      <c r="S9" s="10"/>
      <c r="T9" s="12">
        <v>5</v>
      </c>
      <c r="U9" s="10"/>
      <c r="V9" s="77">
        <v>3091</v>
      </c>
      <c r="W9" s="10"/>
      <c r="X9" s="33">
        <v>0</v>
      </c>
      <c r="Y9" s="10"/>
      <c r="Z9" s="12">
        <v>0</v>
      </c>
      <c r="AA9" s="10"/>
      <c r="AB9" s="12">
        <v>8</v>
      </c>
      <c r="AC9" s="10"/>
      <c r="AD9" s="77">
        <v>2767</v>
      </c>
      <c r="AE9" s="10"/>
      <c r="AF9" s="33">
        <v>0</v>
      </c>
      <c r="AG9" s="10"/>
      <c r="AH9" s="12">
        <v>1</v>
      </c>
      <c r="AI9" s="10"/>
      <c r="AJ9" s="12">
        <v>6</v>
      </c>
      <c r="AK9" s="11"/>
      <c r="AL9" s="77">
        <v>8139</v>
      </c>
      <c r="AM9" s="10"/>
      <c r="AN9" s="33">
        <v>0</v>
      </c>
      <c r="AO9" s="10"/>
      <c r="AP9" s="12">
        <v>3</v>
      </c>
      <c r="AQ9" s="10"/>
      <c r="AR9" s="12">
        <v>15</v>
      </c>
      <c r="AS9" s="11"/>
      <c r="AT9" s="12">
        <f t="shared" si="1"/>
        <v>4</v>
      </c>
      <c r="AU9" s="11"/>
      <c r="AV9" s="12">
        <f t="shared" si="2"/>
        <v>48</v>
      </c>
      <c r="AW9" s="11"/>
      <c r="AX9" s="63">
        <f t="shared" si="3"/>
        <v>52</v>
      </c>
      <c r="AY9" s="11"/>
      <c r="AZ9" s="48">
        <f t="shared" si="4"/>
        <v>25222</v>
      </c>
      <c r="BA9" s="10"/>
      <c r="BB9" s="53">
        <f t="shared" si="5"/>
        <v>1008.88</v>
      </c>
      <c r="BC9" s="11"/>
      <c r="BD9" s="37">
        <v>2</v>
      </c>
      <c r="BE9" s="11"/>
      <c r="BF9" s="21"/>
      <c r="BG9" s="21"/>
      <c r="BH9" s="21"/>
      <c r="BI9" s="21"/>
      <c r="BJ9" s="21"/>
      <c r="BK9" s="21"/>
      <c r="BL9" s="21"/>
      <c r="BM9" s="21"/>
      <c r="BN9" s="21"/>
      <c r="BO9" s="21"/>
    </row>
    <row r="10" spans="1:67" s="2" customFormat="1" x14ac:dyDescent="0.25">
      <c r="A10" s="5"/>
      <c r="B10" s="13">
        <v>4</v>
      </c>
      <c r="C10" s="18"/>
      <c r="D10" s="12"/>
      <c r="E10" s="10"/>
      <c r="F10" s="77">
        <v>2227</v>
      </c>
      <c r="G10" s="10"/>
      <c r="H10" s="33">
        <v>0</v>
      </c>
      <c r="I10" s="10"/>
      <c r="J10" s="12">
        <v>0</v>
      </c>
      <c r="K10" s="10"/>
      <c r="L10" s="12">
        <v>8</v>
      </c>
      <c r="M10" s="10"/>
      <c r="N10" s="77">
        <v>2908</v>
      </c>
      <c r="O10" s="10"/>
      <c r="P10" s="33">
        <v>0</v>
      </c>
      <c r="Q10" s="10"/>
      <c r="R10" s="12">
        <v>0</v>
      </c>
      <c r="S10" s="10"/>
      <c r="T10" s="12">
        <v>4</v>
      </c>
      <c r="U10" s="10"/>
      <c r="V10" s="77">
        <v>2528</v>
      </c>
      <c r="W10" s="10"/>
      <c r="X10" s="33">
        <v>0</v>
      </c>
      <c r="Y10" s="10"/>
      <c r="Z10" s="12">
        <v>0</v>
      </c>
      <c r="AA10" s="10"/>
      <c r="AB10" s="12">
        <v>6</v>
      </c>
      <c r="AC10" s="10"/>
      <c r="AD10" s="77">
        <v>6279</v>
      </c>
      <c r="AE10" s="10"/>
      <c r="AF10" s="33">
        <v>0</v>
      </c>
      <c r="AG10" s="10"/>
      <c r="AH10" s="12">
        <v>1</v>
      </c>
      <c r="AI10" s="10"/>
      <c r="AJ10" s="12">
        <v>9</v>
      </c>
      <c r="AK10" s="11"/>
      <c r="AL10" s="77">
        <v>4448</v>
      </c>
      <c r="AM10" s="10"/>
      <c r="AN10" s="33">
        <v>0</v>
      </c>
      <c r="AO10" s="10"/>
      <c r="AP10" s="12">
        <v>3</v>
      </c>
      <c r="AQ10" s="10"/>
      <c r="AR10" s="12">
        <v>18</v>
      </c>
      <c r="AS10" s="11"/>
      <c r="AT10" s="12">
        <f t="shared" si="1"/>
        <v>4</v>
      </c>
      <c r="AU10" s="11"/>
      <c r="AV10" s="12">
        <f t="shared" si="2"/>
        <v>45</v>
      </c>
      <c r="AW10" s="11"/>
      <c r="AX10" s="63">
        <f t="shared" si="3"/>
        <v>49</v>
      </c>
      <c r="AY10" s="11"/>
      <c r="AZ10" s="48">
        <f t="shared" si="4"/>
        <v>18390</v>
      </c>
      <c r="BA10" s="10"/>
      <c r="BB10" s="53">
        <f t="shared" si="5"/>
        <v>735.6</v>
      </c>
      <c r="BC10" s="11"/>
      <c r="BD10" s="37">
        <v>3</v>
      </c>
      <c r="BE10" s="14"/>
      <c r="BF10" s="30"/>
      <c r="BG10" s="30"/>
      <c r="BH10" s="30"/>
      <c r="BI10" s="21"/>
      <c r="BJ10" s="30"/>
      <c r="BK10" s="30"/>
      <c r="BL10" s="30"/>
      <c r="BM10" s="30"/>
      <c r="BN10" s="30"/>
      <c r="BO10" s="30"/>
    </row>
    <row r="11" spans="1:67" s="3" customFormat="1" x14ac:dyDescent="0.25">
      <c r="A11" s="6"/>
      <c r="B11" s="15">
        <v>5</v>
      </c>
      <c r="C11" s="19"/>
      <c r="D11" s="12"/>
      <c r="E11" s="10"/>
      <c r="F11" s="77">
        <v>3738</v>
      </c>
      <c r="G11" s="10"/>
      <c r="H11" s="33">
        <v>0</v>
      </c>
      <c r="I11" s="10"/>
      <c r="J11" s="12">
        <v>0</v>
      </c>
      <c r="K11" s="10"/>
      <c r="L11" s="12">
        <v>11</v>
      </c>
      <c r="M11" s="10"/>
      <c r="N11" s="77">
        <v>875</v>
      </c>
      <c r="O11" s="10"/>
      <c r="P11" s="33">
        <v>0</v>
      </c>
      <c r="Q11" s="10"/>
      <c r="R11" s="12">
        <v>0</v>
      </c>
      <c r="S11" s="10"/>
      <c r="T11" s="12">
        <v>2</v>
      </c>
      <c r="U11" s="10"/>
      <c r="V11" s="77">
        <v>3123</v>
      </c>
      <c r="W11" s="10"/>
      <c r="X11" s="33">
        <v>0</v>
      </c>
      <c r="Y11" s="10"/>
      <c r="Z11" s="12">
        <v>3</v>
      </c>
      <c r="AA11" s="10"/>
      <c r="AB11" s="12">
        <v>6</v>
      </c>
      <c r="AC11" s="10"/>
      <c r="AD11" s="77">
        <v>4249</v>
      </c>
      <c r="AE11" s="10"/>
      <c r="AF11" s="33">
        <v>0</v>
      </c>
      <c r="AG11" s="10"/>
      <c r="AH11" s="12">
        <v>1</v>
      </c>
      <c r="AI11" s="10"/>
      <c r="AJ11" s="12">
        <v>7</v>
      </c>
      <c r="AK11" s="11"/>
      <c r="AL11" s="77">
        <v>2025</v>
      </c>
      <c r="AM11" s="10"/>
      <c r="AN11" s="33">
        <v>0</v>
      </c>
      <c r="AO11" s="10"/>
      <c r="AP11" s="12">
        <v>1</v>
      </c>
      <c r="AQ11" s="10"/>
      <c r="AR11" s="12">
        <v>5</v>
      </c>
      <c r="AS11" s="11"/>
      <c r="AT11" s="12">
        <f t="shared" si="1"/>
        <v>5</v>
      </c>
      <c r="AU11" s="11"/>
      <c r="AV11" s="12">
        <f t="shared" si="2"/>
        <v>31</v>
      </c>
      <c r="AW11" s="11"/>
      <c r="AX11" s="63">
        <f t="shared" si="3"/>
        <v>36</v>
      </c>
      <c r="AY11" s="11"/>
      <c r="AZ11" s="48">
        <f t="shared" si="4"/>
        <v>14010</v>
      </c>
      <c r="BA11" s="10"/>
      <c r="BB11" s="53">
        <f t="shared" si="5"/>
        <v>560.4</v>
      </c>
      <c r="BC11" s="11"/>
      <c r="BD11" s="37">
        <v>4</v>
      </c>
      <c r="BE11" s="16"/>
      <c r="BF11" s="31"/>
      <c r="BG11" s="31"/>
      <c r="BH11" s="31"/>
      <c r="BI11" s="31"/>
      <c r="BJ11" s="31"/>
      <c r="BK11" s="31"/>
      <c r="BL11" s="31"/>
      <c r="BM11" s="31"/>
      <c r="BN11" s="31"/>
      <c r="BO11" s="31"/>
    </row>
    <row r="12" spans="1:67" x14ac:dyDescent="0.25">
      <c r="A12" s="4"/>
      <c r="B12" s="12">
        <v>6</v>
      </c>
      <c r="C12" s="10"/>
      <c r="D12" s="12"/>
      <c r="E12" s="10"/>
      <c r="F12" s="77">
        <v>3376</v>
      </c>
      <c r="G12" s="10"/>
      <c r="H12" s="33">
        <v>0</v>
      </c>
      <c r="I12" s="10"/>
      <c r="J12" s="12">
        <v>2</v>
      </c>
      <c r="K12" s="10"/>
      <c r="L12" s="12">
        <v>11</v>
      </c>
      <c r="M12" s="10"/>
      <c r="N12" s="77">
        <v>5554</v>
      </c>
      <c r="O12" s="10"/>
      <c r="P12" s="33">
        <v>0</v>
      </c>
      <c r="Q12" s="10"/>
      <c r="R12" s="12">
        <v>2</v>
      </c>
      <c r="S12" s="10"/>
      <c r="T12" s="12">
        <v>11</v>
      </c>
      <c r="U12" s="10"/>
      <c r="V12" s="77">
        <v>5457</v>
      </c>
      <c r="W12" s="10"/>
      <c r="X12" s="33">
        <v>0</v>
      </c>
      <c r="Y12" s="10"/>
      <c r="Z12" s="12">
        <v>4</v>
      </c>
      <c r="AA12" s="10"/>
      <c r="AB12" s="12">
        <v>11</v>
      </c>
      <c r="AC12" s="10"/>
      <c r="AD12" s="77">
        <v>5769</v>
      </c>
      <c r="AE12" s="10"/>
      <c r="AF12" s="33">
        <v>0</v>
      </c>
      <c r="AG12" s="10"/>
      <c r="AH12" s="12">
        <v>2</v>
      </c>
      <c r="AI12" s="10"/>
      <c r="AJ12" s="12">
        <v>6</v>
      </c>
      <c r="AK12" s="11"/>
      <c r="AL12" s="77">
        <v>3139</v>
      </c>
      <c r="AM12" s="10"/>
      <c r="AN12" s="33">
        <v>0</v>
      </c>
      <c r="AO12" s="10"/>
      <c r="AP12" s="12">
        <v>4</v>
      </c>
      <c r="AQ12" s="10"/>
      <c r="AR12" s="12">
        <v>5</v>
      </c>
      <c r="AS12" s="11"/>
      <c r="AT12" s="12">
        <f t="shared" si="1"/>
        <v>14</v>
      </c>
      <c r="AU12" s="11"/>
      <c r="AV12" s="12">
        <f t="shared" si="2"/>
        <v>44</v>
      </c>
      <c r="AW12" s="11"/>
      <c r="AX12" s="63">
        <f t="shared" si="3"/>
        <v>58</v>
      </c>
      <c r="AY12" s="11"/>
      <c r="AZ12" s="48">
        <f t="shared" si="4"/>
        <v>23295</v>
      </c>
      <c r="BA12" s="10"/>
      <c r="BB12" s="53">
        <f t="shared" si="5"/>
        <v>931.8</v>
      </c>
      <c r="BC12" s="11"/>
      <c r="BD12" s="37">
        <v>5</v>
      </c>
      <c r="BE12" s="11"/>
      <c r="BF12" s="21"/>
      <c r="BG12" s="21"/>
      <c r="BH12" s="21"/>
      <c r="BI12" s="21"/>
      <c r="BJ12" s="21"/>
      <c r="BK12" s="21"/>
      <c r="BL12" s="21"/>
      <c r="BM12" s="21"/>
      <c r="BN12" s="21"/>
      <c r="BO12" s="21"/>
    </row>
    <row r="13" spans="1:67" x14ac:dyDescent="0.25">
      <c r="A13" s="4"/>
      <c r="B13" s="12">
        <v>7</v>
      </c>
      <c r="C13" s="10"/>
      <c r="D13" s="12"/>
      <c r="E13" s="10"/>
      <c r="F13" s="77">
        <v>2509</v>
      </c>
      <c r="G13" s="10"/>
      <c r="H13" s="33">
        <v>0</v>
      </c>
      <c r="I13" s="10"/>
      <c r="J13" s="12">
        <v>1</v>
      </c>
      <c r="K13" s="10"/>
      <c r="L13" s="12">
        <v>5</v>
      </c>
      <c r="M13" s="10"/>
      <c r="N13" s="77">
        <v>5160</v>
      </c>
      <c r="O13" s="10"/>
      <c r="P13" s="33">
        <v>0</v>
      </c>
      <c r="Q13" s="10"/>
      <c r="R13" s="12">
        <v>1</v>
      </c>
      <c r="S13" s="10"/>
      <c r="T13" s="12">
        <v>9</v>
      </c>
      <c r="U13" s="10"/>
      <c r="V13" s="77">
        <v>6290</v>
      </c>
      <c r="W13" s="10"/>
      <c r="X13" s="33">
        <v>0</v>
      </c>
      <c r="Y13" s="10"/>
      <c r="Z13" s="12">
        <v>1</v>
      </c>
      <c r="AA13" s="10"/>
      <c r="AB13" s="12">
        <v>14</v>
      </c>
      <c r="AC13" s="10"/>
      <c r="AD13" s="77">
        <v>3537</v>
      </c>
      <c r="AE13" s="10"/>
      <c r="AF13" s="33">
        <v>0</v>
      </c>
      <c r="AG13" s="10"/>
      <c r="AH13" s="12">
        <v>3</v>
      </c>
      <c r="AI13" s="10"/>
      <c r="AJ13" s="12">
        <v>5</v>
      </c>
      <c r="AK13" s="11"/>
      <c r="AL13" s="77">
        <v>2096</v>
      </c>
      <c r="AM13" s="10"/>
      <c r="AN13" s="33">
        <v>0</v>
      </c>
      <c r="AO13" s="10"/>
      <c r="AP13" s="12">
        <v>1</v>
      </c>
      <c r="AQ13" s="10"/>
      <c r="AR13" s="12">
        <v>9</v>
      </c>
      <c r="AS13" s="11"/>
      <c r="AT13" s="12">
        <f t="shared" si="1"/>
        <v>7</v>
      </c>
      <c r="AU13" s="11"/>
      <c r="AV13" s="12">
        <f t="shared" si="2"/>
        <v>42</v>
      </c>
      <c r="AW13" s="11"/>
      <c r="AX13" s="63">
        <f t="shared" si="3"/>
        <v>49</v>
      </c>
      <c r="AY13" s="11"/>
      <c r="AZ13" s="48">
        <f t="shared" si="4"/>
        <v>19592</v>
      </c>
      <c r="BA13" s="10"/>
      <c r="BB13" s="53">
        <f t="shared" si="5"/>
        <v>783.68</v>
      </c>
      <c r="BC13" s="11"/>
      <c r="BD13" s="37">
        <v>6</v>
      </c>
      <c r="BE13" s="11"/>
      <c r="BF13" s="21"/>
      <c r="BG13" s="21"/>
      <c r="BH13" s="21"/>
      <c r="BI13" s="21"/>
      <c r="BJ13" s="21"/>
      <c r="BK13" s="21"/>
      <c r="BL13" s="21"/>
      <c r="BM13" s="21"/>
      <c r="BN13" s="21"/>
      <c r="BO13" s="21"/>
    </row>
    <row r="14" spans="1:67" x14ac:dyDescent="0.25">
      <c r="A14" s="4"/>
      <c r="B14" s="12">
        <v>8</v>
      </c>
      <c r="C14" s="10"/>
      <c r="D14" s="12"/>
      <c r="E14" s="10"/>
      <c r="F14" s="77">
        <v>3876</v>
      </c>
      <c r="G14" s="10"/>
      <c r="H14" s="33">
        <v>0</v>
      </c>
      <c r="I14" s="10"/>
      <c r="J14" s="12">
        <v>1</v>
      </c>
      <c r="K14" s="10"/>
      <c r="L14" s="12">
        <v>6</v>
      </c>
      <c r="M14" s="10"/>
      <c r="N14" s="77">
        <v>2648</v>
      </c>
      <c r="O14" s="10"/>
      <c r="P14" s="33">
        <v>0</v>
      </c>
      <c r="Q14" s="10"/>
      <c r="R14" s="12">
        <v>0</v>
      </c>
      <c r="S14" s="10"/>
      <c r="T14" s="12">
        <v>7</v>
      </c>
      <c r="U14" s="10"/>
      <c r="V14" s="77">
        <v>1978</v>
      </c>
      <c r="W14" s="10"/>
      <c r="X14" s="33">
        <v>0</v>
      </c>
      <c r="Y14" s="10"/>
      <c r="Z14" s="12">
        <v>1</v>
      </c>
      <c r="AA14" s="10"/>
      <c r="AB14" s="12">
        <v>2</v>
      </c>
      <c r="AC14" s="10"/>
      <c r="AD14" s="77">
        <v>6167</v>
      </c>
      <c r="AE14" s="10"/>
      <c r="AF14" s="33">
        <v>0</v>
      </c>
      <c r="AG14" s="10"/>
      <c r="AH14" s="12">
        <v>1</v>
      </c>
      <c r="AI14" s="10"/>
      <c r="AJ14" s="12">
        <v>9</v>
      </c>
      <c r="AK14" s="11"/>
      <c r="AL14" s="77">
        <v>3830</v>
      </c>
      <c r="AM14" s="10"/>
      <c r="AN14" s="33">
        <v>0</v>
      </c>
      <c r="AO14" s="10"/>
      <c r="AP14" s="12">
        <v>3</v>
      </c>
      <c r="AQ14" s="10"/>
      <c r="AR14" s="12">
        <v>10</v>
      </c>
      <c r="AS14" s="11"/>
      <c r="AT14" s="12">
        <f t="shared" si="1"/>
        <v>6</v>
      </c>
      <c r="AU14" s="11"/>
      <c r="AV14" s="12">
        <f t="shared" si="2"/>
        <v>34</v>
      </c>
      <c r="AW14" s="11"/>
      <c r="AX14" s="63">
        <f t="shared" si="3"/>
        <v>40</v>
      </c>
      <c r="AY14" s="11"/>
      <c r="AZ14" s="48">
        <f t="shared" si="4"/>
        <v>18499</v>
      </c>
      <c r="BA14" s="10"/>
      <c r="BB14" s="53">
        <f t="shared" si="5"/>
        <v>739.96</v>
      </c>
      <c r="BC14" s="11"/>
      <c r="BD14" s="37">
        <v>7</v>
      </c>
      <c r="BE14" s="11"/>
      <c r="BF14" s="21"/>
      <c r="BG14" s="21"/>
      <c r="BH14" s="21"/>
      <c r="BI14" s="21"/>
      <c r="BJ14" s="21"/>
      <c r="BK14" s="21"/>
      <c r="BL14" s="21"/>
      <c r="BM14" s="21"/>
      <c r="BN14" s="21"/>
      <c r="BO14" s="21"/>
    </row>
    <row r="15" spans="1:67" x14ac:dyDescent="0.25">
      <c r="A15" s="4"/>
      <c r="B15" s="12">
        <v>9</v>
      </c>
      <c r="C15" s="10"/>
      <c r="D15" s="12"/>
      <c r="E15" s="10"/>
      <c r="F15" s="77">
        <v>3333</v>
      </c>
      <c r="G15" s="10"/>
      <c r="H15" s="33">
        <v>0</v>
      </c>
      <c r="I15" s="10"/>
      <c r="J15" s="12">
        <v>4</v>
      </c>
      <c r="K15" s="10"/>
      <c r="L15" s="12">
        <v>5</v>
      </c>
      <c r="M15" s="10"/>
      <c r="N15" s="77">
        <v>3743</v>
      </c>
      <c r="O15" s="10"/>
      <c r="P15" s="33">
        <v>0</v>
      </c>
      <c r="Q15" s="10"/>
      <c r="R15" s="12">
        <v>4</v>
      </c>
      <c r="S15" s="10"/>
      <c r="T15" s="12">
        <v>5</v>
      </c>
      <c r="U15" s="10"/>
      <c r="V15" s="77">
        <v>1</v>
      </c>
      <c r="W15" s="10"/>
      <c r="X15" s="33">
        <v>0</v>
      </c>
      <c r="Y15" s="10"/>
      <c r="Z15" s="12">
        <v>1</v>
      </c>
      <c r="AA15" s="10"/>
      <c r="AB15" s="12">
        <v>0</v>
      </c>
      <c r="AC15" s="10"/>
      <c r="AD15" s="77">
        <v>3719</v>
      </c>
      <c r="AE15" s="10"/>
      <c r="AF15" s="33">
        <v>0</v>
      </c>
      <c r="AG15" s="10"/>
      <c r="AH15" s="12">
        <v>0</v>
      </c>
      <c r="AI15" s="10"/>
      <c r="AJ15" s="12">
        <v>9</v>
      </c>
      <c r="AK15" s="11"/>
      <c r="AL15" s="77">
        <v>1343</v>
      </c>
      <c r="AM15" s="10"/>
      <c r="AN15" s="33">
        <v>0</v>
      </c>
      <c r="AO15" s="10"/>
      <c r="AP15" s="12">
        <v>1</v>
      </c>
      <c r="AQ15" s="10"/>
      <c r="AR15" s="12">
        <v>3</v>
      </c>
      <c r="AS15" s="11"/>
      <c r="AT15" s="12">
        <f t="shared" si="1"/>
        <v>10</v>
      </c>
      <c r="AU15" s="11"/>
      <c r="AV15" s="12">
        <f t="shared" si="2"/>
        <v>22</v>
      </c>
      <c r="AW15" s="11"/>
      <c r="AX15" s="63">
        <f t="shared" si="3"/>
        <v>32</v>
      </c>
      <c r="AY15" s="11"/>
      <c r="AZ15" s="48">
        <f t="shared" si="4"/>
        <v>12139</v>
      </c>
      <c r="BA15" s="10"/>
      <c r="BB15" s="53">
        <f t="shared" si="5"/>
        <v>485.56</v>
      </c>
      <c r="BC15" s="11"/>
      <c r="BD15" s="37">
        <v>8</v>
      </c>
      <c r="BE15" s="11"/>
      <c r="BF15" s="21"/>
      <c r="BG15" s="21"/>
      <c r="BH15" s="21"/>
      <c r="BI15" s="21"/>
      <c r="BJ15" s="21"/>
      <c r="BK15" s="21"/>
      <c r="BL15" s="21"/>
      <c r="BM15" s="21"/>
      <c r="BN15" s="21"/>
      <c r="BO15" s="21"/>
    </row>
    <row r="16" spans="1:67" x14ac:dyDescent="0.25">
      <c r="A16" s="4"/>
      <c r="B16" s="12">
        <v>10</v>
      </c>
      <c r="C16" s="10"/>
      <c r="D16" s="12"/>
      <c r="E16" s="10"/>
      <c r="F16" s="77">
        <v>6713</v>
      </c>
      <c r="G16" s="10"/>
      <c r="H16" s="33">
        <v>0</v>
      </c>
      <c r="I16" s="10"/>
      <c r="J16" s="12">
        <v>3</v>
      </c>
      <c r="K16" s="10"/>
      <c r="L16" s="12">
        <v>10</v>
      </c>
      <c r="M16" s="10"/>
      <c r="N16" s="77">
        <v>5967</v>
      </c>
      <c r="O16" s="10"/>
      <c r="P16" s="33">
        <v>0</v>
      </c>
      <c r="Q16" s="10"/>
      <c r="R16" s="12">
        <v>0</v>
      </c>
      <c r="S16" s="10"/>
      <c r="T16" s="12">
        <v>11</v>
      </c>
      <c r="U16" s="10"/>
      <c r="V16" s="77">
        <v>3927</v>
      </c>
      <c r="W16" s="10"/>
      <c r="X16" s="33">
        <v>0</v>
      </c>
      <c r="Y16" s="10"/>
      <c r="Z16" s="12">
        <v>0</v>
      </c>
      <c r="AA16" s="10"/>
      <c r="AB16" s="12">
        <v>10</v>
      </c>
      <c r="AC16" s="10"/>
      <c r="AD16" s="77">
        <v>3361</v>
      </c>
      <c r="AE16" s="10"/>
      <c r="AF16" s="33">
        <v>0</v>
      </c>
      <c r="AG16" s="10"/>
      <c r="AH16" s="12">
        <v>1</v>
      </c>
      <c r="AI16" s="10"/>
      <c r="AJ16" s="12">
        <v>8</v>
      </c>
      <c r="AK16" s="11"/>
      <c r="AL16" s="77">
        <v>2859</v>
      </c>
      <c r="AM16" s="10"/>
      <c r="AN16" s="33">
        <v>0</v>
      </c>
      <c r="AO16" s="10"/>
      <c r="AP16" s="12">
        <v>1</v>
      </c>
      <c r="AQ16" s="10"/>
      <c r="AR16" s="12">
        <v>6</v>
      </c>
      <c r="AS16" s="11"/>
      <c r="AT16" s="12">
        <f t="shared" si="1"/>
        <v>5</v>
      </c>
      <c r="AU16" s="11"/>
      <c r="AV16" s="12">
        <f t="shared" si="2"/>
        <v>45</v>
      </c>
      <c r="AW16" s="11"/>
      <c r="AX16" s="63">
        <f t="shared" si="3"/>
        <v>50</v>
      </c>
      <c r="AY16" s="11"/>
      <c r="AZ16" s="48">
        <f t="shared" si="4"/>
        <v>22827</v>
      </c>
      <c r="BA16" s="10"/>
      <c r="BB16" s="53">
        <f t="shared" si="5"/>
        <v>913.08</v>
      </c>
      <c r="BC16" s="11"/>
      <c r="BD16" s="37">
        <v>9</v>
      </c>
      <c r="BE16" s="11"/>
      <c r="BF16" s="21"/>
      <c r="BG16" s="21"/>
      <c r="BH16" s="21"/>
      <c r="BI16" s="21"/>
      <c r="BJ16" s="21"/>
      <c r="BK16" s="21"/>
      <c r="BL16" s="21"/>
      <c r="BM16" s="21"/>
      <c r="BN16" s="21"/>
      <c r="BO16" s="21"/>
    </row>
    <row r="17" spans="1:67" x14ac:dyDescent="0.25">
      <c r="A17" s="4"/>
      <c r="B17" s="12">
        <v>11</v>
      </c>
      <c r="C17" s="10"/>
      <c r="D17" s="12"/>
      <c r="E17" s="10"/>
      <c r="F17" s="77">
        <v>5983</v>
      </c>
      <c r="G17" s="10"/>
      <c r="H17" s="33">
        <v>0</v>
      </c>
      <c r="I17" s="10"/>
      <c r="J17" s="12">
        <v>0</v>
      </c>
      <c r="K17" s="10"/>
      <c r="L17" s="12">
        <v>8</v>
      </c>
      <c r="M17" s="10"/>
      <c r="N17" s="77">
        <v>5096</v>
      </c>
      <c r="O17" s="10"/>
      <c r="P17" s="33">
        <v>0</v>
      </c>
      <c r="Q17" s="10"/>
      <c r="R17" s="12">
        <v>0</v>
      </c>
      <c r="S17" s="10"/>
      <c r="T17" s="12">
        <v>10</v>
      </c>
      <c r="U17" s="10"/>
      <c r="V17" s="77">
        <v>3680</v>
      </c>
      <c r="W17" s="10"/>
      <c r="X17" s="33">
        <v>0</v>
      </c>
      <c r="Y17" s="10"/>
      <c r="Z17" s="12">
        <v>0</v>
      </c>
      <c r="AA17" s="10"/>
      <c r="AB17" s="12">
        <v>5</v>
      </c>
      <c r="AC17" s="10"/>
      <c r="AD17" s="77">
        <v>1865</v>
      </c>
      <c r="AE17" s="10"/>
      <c r="AF17" s="33">
        <v>0</v>
      </c>
      <c r="AG17" s="10"/>
      <c r="AH17" s="12">
        <v>2</v>
      </c>
      <c r="AI17" s="10"/>
      <c r="AJ17" s="12">
        <v>2</v>
      </c>
      <c r="AK17" s="11"/>
      <c r="AL17" s="77">
        <v>2132</v>
      </c>
      <c r="AM17" s="10"/>
      <c r="AN17" s="33">
        <v>0</v>
      </c>
      <c r="AO17" s="10"/>
      <c r="AP17" s="12">
        <v>1</v>
      </c>
      <c r="AQ17" s="10"/>
      <c r="AR17" s="12">
        <v>5</v>
      </c>
      <c r="AS17" s="11"/>
      <c r="AT17" s="12">
        <f t="shared" si="1"/>
        <v>3</v>
      </c>
      <c r="AU17" s="11"/>
      <c r="AV17" s="12">
        <f t="shared" si="2"/>
        <v>30</v>
      </c>
      <c r="AW17" s="11"/>
      <c r="AX17" s="63">
        <f t="shared" si="3"/>
        <v>33</v>
      </c>
      <c r="AY17" s="11"/>
      <c r="AZ17" s="48">
        <f t="shared" si="4"/>
        <v>18756</v>
      </c>
      <c r="BA17" s="10"/>
      <c r="BB17" s="53">
        <f t="shared" si="5"/>
        <v>750.24</v>
      </c>
      <c r="BC17" s="11"/>
      <c r="BD17" s="37">
        <v>10</v>
      </c>
      <c r="BE17" s="11"/>
      <c r="BF17" s="21"/>
      <c r="BG17" s="21"/>
      <c r="BH17" s="21"/>
      <c r="BI17" s="21"/>
      <c r="BJ17" s="21"/>
      <c r="BK17" s="21"/>
      <c r="BL17" s="21"/>
      <c r="BM17" s="21"/>
      <c r="BN17" s="21"/>
      <c r="BO17" s="21"/>
    </row>
    <row r="18" spans="1:67" s="1" customFormat="1" x14ac:dyDescent="0.25">
      <c r="A18" s="7"/>
      <c r="B18" s="13">
        <v>12</v>
      </c>
      <c r="C18" s="20"/>
      <c r="D18" s="12"/>
      <c r="E18" s="10"/>
      <c r="F18" s="77">
        <v>6871</v>
      </c>
      <c r="G18" s="10"/>
      <c r="H18" s="33">
        <v>0</v>
      </c>
      <c r="I18" s="10"/>
      <c r="J18" s="12">
        <v>4</v>
      </c>
      <c r="K18" s="10"/>
      <c r="L18" s="12">
        <v>7</v>
      </c>
      <c r="M18" s="10"/>
      <c r="N18" s="77">
        <v>909</v>
      </c>
      <c r="O18" s="10"/>
      <c r="P18" s="33">
        <v>0</v>
      </c>
      <c r="Q18" s="10"/>
      <c r="R18" s="12">
        <v>2</v>
      </c>
      <c r="S18" s="10"/>
      <c r="T18" s="12">
        <v>4</v>
      </c>
      <c r="U18" s="10"/>
      <c r="V18" s="77">
        <v>5178</v>
      </c>
      <c r="W18" s="10"/>
      <c r="X18" s="33">
        <v>0</v>
      </c>
      <c r="Y18" s="10"/>
      <c r="Z18" s="12">
        <v>1</v>
      </c>
      <c r="AA18" s="10"/>
      <c r="AB18" s="12">
        <v>9</v>
      </c>
      <c r="AC18" s="10"/>
      <c r="AD18" s="77">
        <v>4152</v>
      </c>
      <c r="AE18" s="10"/>
      <c r="AF18" s="33">
        <v>0</v>
      </c>
      <c r="AG18" s="10"/>
      <c r="AH18" s="12">
        <v>1</v>
      </c>
      <c r="AI18" s="10"/>
      <c r="AJ18" s="12">
        <v>6</v>
      </c>
      <c r="AK18" s="11"/>
      <c r="AL18" s="77">
        <v>5495</v>
      </c>
      <c r="AM18" s="10"/>
      <c r="AN18" s="33">
        <v>0</v>
      </c>
      <c r="AO18" s="10"/>
      <c r="AP18" s="12">
        <v>2</v>
      </c>
      <c r="AQ18" s="10"/>
      <c r="AR18" s="12">
        <v>10</v>
      </c>
      <c r="AS18" s="11"/>
      <c r="AT18" s="12">
        <f t="shared" si="1"/>
        <v>10</v>
      </c>
      <c r="AU18" s="11"/>
      <c r="AV18" s="12">
        <f t="shared" si="2"/>
        <v>36</v>
      </c>
      <c r="AW18" s="11"/>
      <c r="AX18" s="63">
        <f t="shared" si="3"/>
        <v>46</v>
      </c>
      <c r="AY18" s="11"/>
      <c r="AZ18" s="48">
        <f t="shared" si="4"/>
        <v>22605</v>
      </c>
      <c r="BA18" s="10"/>
      <c r="BB18" s="53">
        <f t="shared" si="5"/>
        <v>904.2</v>
      </c>
      <c r="BC18" s="11"/>
      <c r="BD18" s="37">
        <v>11</v>
      </c>
      <c r="BE18" s="17"/>
      <c r="BH18" s="32"/>
      <c r="BI18" s="32"/>
      <c r="BJ18" s="32"/>
      <c r="BK18" s="32"/>
      <c r="BL18" s="32"/>
      <c r="BM18" s="32"/>
      <c r="BN18" s="32"/>
      <c r="BO18" s="32"/>
    </row>
    <row r="19" spans="1:67" x14ac:dyDescent="0.25">
      <c r="A19" s="4"/>
      <c r="B19" s="12">
        <v>13</v>
      </c>
      <c r="C19" s="10"/>
      <c r="D19" s="12"/>
      <c r="E19" s="10"/>
      <c r="F19" s="77">
        <v>3667</v>
      </c>
      <c r="G19" s="10"/>
      <c r="H19" s="33">
        <v>0</v>
      </c>
      <c r="I19" s="10"/>
      <c r="J19" s="12">
        <v>2</v>
      </c>
      <c r="K19" s="10"/>
      <c r="L19" s="12">
        <v>8</v>
      </c>
      <c r="M19" s="10"/>
      <c r="N19" s="77">
        <v>1784</v>
      </c>
      <c r="O19" s="10"/>
      <c r="P19" s="33">
        <v>0</v>
      </c>
      <c r="Q19" s="10"/>
      <c r="R19" s="12">
        <v>2</v>
      </c>
      <c r="S19" s="10"/>
      <c r="T19" s="12">
        <v>3</v>
      </c>
      <c r="U19" s="10"/>
      <c r="V19" s="77">
        <v>3338</v>
      </c>
      <c r="W19" s="10"/>
      <c r="X19" s="33">
        <v>0</v>
      </c>
      <c r="Y19" s="10"/>
      <c r="Z19" s="12">
        <v>3</v>
      </c>
      <c r="AA19" s="10"/>
      <c r="AB19" s="12">
        <v>5</v>
      </c>
      <c r="AC19" s="10"/>
      <c r="AD19" s="77">
        <v>1375</v>
      </c>
      <c r="AE19" s="10"/>
      <c r="AF19" s="33">
        <v>0</v>
      </c>
      <c r="AG19" s="10"/>
      <c r="AH19" s="12">
        <v>2</v>
      </c>
      <c r="AI19" s="10"/>
      <c r="AJ19" s="12">
        <v>4</v>
      </c>
      <c r="AK19" s="11"/>
      <c r="AL19" s="77">
        <v>4424</v>
      </c>
      <c r="AM19" s="10"/>
      <c r="AN19" s="33">
        <v>0</v>
      </c>
      <c r="AO19" s="10"/>
      <c r="AP19" s="12">
        <v>3</v>
      </c>
      <c r="AQ19" s="10"/>
      <c r="AR19" s="12">
        <v>9</v>
      </c>
      <c r="AS19" s="11"/>
      <c r="AT19" s="12">
        <f t="shared" si="1"/>
        <v>12</v>
      </c>
      <c r="AU19" s="11"/>
      <c r="AV19" s="12">
        <f t="shared" si="2"/>
        <v>29</v>
      </c>
      <c r="AW19" s="11"/>
      <c r="AX19" s="63">
        <f t="shared" si="3"/>
        <v>41</v>
      </c>
      <c r="AY19" s="11"/>
      <c r="AZ19" s="48">
        <f t="shared" si="4"/>
        <v>14588</v>
      </c>
      <c r="BA19" s="10"/>
      <c r="BB19" s="53">
        <f t="shared" si="5"/>
        <v>583.52</v>
      </c>
      <c r="BC19" s="11"/>
      <c r="BD19" s="37">
        <v>12</v>
      </c>
      <c r="BE19" s="11"/>
      <c r="BH19" s="21"/>
      <c r="BI19" s="21"/>
      <c r="BJ19" s="21"/>
      <c r="BK19" s="21"/>
      <c r="BL19" s="21"/>
      <c r="BM19" s="21"/>
      <c r="BN19" s="21"/>
      <c r="BO19" s="21"/>
    </row>
    <row r="20" spans="1:67" x14ac:dyDescent="0.25">
      <c r="A20" s="4"/>
      <c r="B20" s="12">
        <v>14</v>
      </c>
      <c r="C20" s="10"/>
      <c r="D20" s="12"/>
      <c r="E20" s="10"/>
      <c r="F20" s="77">
        <v>4801</v>
      </c>
      <c r="G20" s="10"/>
      <c r="H20" s="33">
        <v>0</v>
      </c>
      <c r="I20" s="10"/>
      <c r="J20" s="12">
        <v>2</v>
      </c>
      <c r="K20" s="10"/>
      <c r="L20" s="12">
        <v>10</v>
      </c>
      <c r="M20" s="10"/>
      <c r="N20" s="77">
        <v>1955</v>
      </c>
      <c r="O20" s="10"/>
      <c r="P20" s="33">
        <v>0</v>
      </c>
      <c r="Q20" s="10"/>
      <c r="R20" s="12">
        <v>1</v>
      </c>
      <c r="S20" s="10"/>
      <c r="T20" s="12">
        <v>4</v>
      </c>
      <c r="U20" s="10"/>
      <c r="V20" s="77">
        <v>4326</v>
      </c>
      <c r="W20" s="10"/>
      <c r="X20" s="33">
        <v>0</v>
      </c>
      <c r="Y20" s="10"/>
      <c r="Z20" s="12">
        <v>0</v>
      </c>
      <c r="AA20" s="10"/>
      <c r="AB20" s="12">
        <v>8</v>
      </c>
      <c r="AC20" s="10"/>
      <c r="AD20" s="77">
        <v>4363</v>
      </c>
      <c r="AE20" s="10"/>
      <c r="AF20" s="33">
        <v>0</v>
      </c>
      <c r="AG20" s="10"/>
      <c r="AH20" s="12">
        <v>1</v>
      </c>
      <c r="AI20" s="10"/>
      <c r="AJ20" s="12">
        <v>6</v>
      </c>
      <c r="AK20" s="11"/>
      <c r="AL20" s="77">
        <v>3961</v>
      </c>
      <c r="AM20" s="10"/>
      <c r="AN20" s="33">
        <v>0</v>
      </c>
      <c r="AO20" s="10"/>
      <c r="AP20" s="12">
        <v>1</v>
      </c>
      <c r="AQ20" s="10"/>
      <c r="AR20" s="12">
        <v>6</v>
      </c>
      <c r="AS20" s="11"/>
      <c r="AT20" s="12">
        <f t="shared" si="1"/>
        <v>5</v>
      </c>
      <c r="AU20" s="11"/>
      <c r="AV20" s="12">
        <f t="shared" si="2"/>
        <v>34</v>
      </c>
      <c r="AW20" s="11"/>
      <c r="AX20" s="63">
        <f t="shared" si="3"/>
        <v>39</v>
      </c>
      <c r="AY20" s="11"/>
      <c r="AZ20" s="48">
        <f t="shared" si="4"/>
        <v>19406</v>
      </c>
      <c r="BA20" s="10"/>
      <c r="BB20" s="53">
        <f t="shared" si="5"/>
        <v>776.24</v>
      </c>
      <c r="BC20" s="11"/>
      <c r="BD20" s="37">
        <v>13</v>
      </c>
      <c r="BE20" s="11"/>
      <c r="BF20" s="21"/>
      <c r="BG20" s="21"/>
      <c r="BH20" s="21"/>
      <c r="BI20" s="21"/>
      <c r="BJ20" s="21"/>
      <c r="BK20" s="21"/>
      <c r="BL20" s="21"/>
      <c r="BM20" s="21"/>
      <c r="BN20" s="21"/>
      <c r="BO20" s="21"/>
    </row>
    <row r="21" spans="1:67" x14ac:dyDescent="0.25">
      <c r="A21" s="4"/>
      <c r="B21" s="12">
        <v>15</v>
      </c>
      <c r="C21" s="10"/>
      <c r="D21" s="12"/>
      <c r="E21" s="10"/>
      <c r="F21" s="77">
        <v>4628</v>
      </c>
      <c r="G21" s="10"/>
      <c r="H21" s="33">
        <v>0</v>
      </c>
      <c r="I21" s="10"/>
      <c r="J21" s="12">
        <v>4</v>
      </c>
      <c r="K21" s="10"/>
      <c r="L21" s="12">
        <v>7</v>
      </c>
      <c r="M21" s="10"/>
      <c r="N21" s="77">
        <v>4431</v>
      </c>
      <c r="O21" s="10"/>
      <c r="P21" s="33">
        <v>0</v>
      </c>
      <c r="Q21" s="10"/>
      <c r="R21" s="12">
        <v>2</v>
      </c>
      <c r="S21" s="10"/>
      <c r="T21" s="12">
        <v>8</v>
      </c>
      <c r="U21" s="10"/>
      <c r="V21" s="77">
        <v>5592</v>
      </c>
      <c r="W21" s="10"/>
      <c r="X21" s="33">
        <v>0</v>
      </c>
      <c r="Y21" s="10"/>
      <c r="Z21" s="12">
        <v>5</v>
      </c>
      <c r="AA21" s="10"/>
      <c r="AB21" s="12">
        <v>4</v>
      </c>
      <c r="AC21" s="10"/>
      <c r="AD21" s="77">
        <v>1373</v>
      </c>
      <c r="AE21" s="10"/>
      <c r="AF21" s="33">
        <v>0</v>
      </c>
      <c r="AG21" s="10"/>
      <c r="AH21" s="12">
        <v>3</v>
      </c>
      <c r="AI21" s="10"/>
      <c r="AJ21" s="12">
        <v>2</v>
      </c>
      <c r="AK21" s="11"/>
      <c r="AL21" s="77">
        <v>0</v>
      </c>
      <c r="AM21" s="10"/>
      <c r="AN21" s="33">
        <v>0</v>
      </c>
      <c r="AO21" s="10"/>
      <c r="AP21" s="12">
        <v>0</v>
      </c>
      <c r="AQ21" s="10"/>
      <c r="AR21" s="12">
        <v>0</v>
      </c>
      <c r="AS21" s="11"/>
      <c r="AT21" s="12">
        <f t="shared" si="1"/>
        <v>14</v>
      </c>
      <c r="AU21" s="11"/>
      <c r="AV21" s="12">
        <f t="shared" si="2"/>
        <v>21</v>
      </c>
      <c r="AW21" s="11"/>
      <c r="AX21" s="63">
        <f t="shared" si="3"/>
        <v>35</v>
      </c>
      <c r="AY21" s="11"/>
      <c r="AZ21" s="48">
        <f t="shared" si="4"/>
        <v>16024</v>
      </c>
      <c r="BA21" s="10"/>
      <c r="BB21" s="53">
        <f t="shared" si="5"/>
        <v>640.96</v>
      </c>
      <c r="BC21" s="11"/>
      <c r="BD21" s="37">
        <v>14</v>
      </c>
      <c r="BE21" s="11"/>
      <c r="BF21" s="21"/>
      <c r="BG21" s="21"/>
      <c r="BH21" s="21"/>
      <c r="BI21" s="21"/>
      <c r="BJ21" s="21"/>
      <c r="BK21" s="21"/>
      <c r="BL21" s="21"/>
      <c r="BM21" s="21"/>
      <c r="BN21" s="21"/>
      <c r="BO21" s="21"/>
    </row>
    <row r="22" spans="1:67" x14ac:dyDescent="0.25">
      <c r="A22" s="4"/>
      <c r="B22" s="12">
        <v>16</v>
      </c>
      <c r="C22" s="10"/>
      <c r="D22" s="12"/>
      <c r="E22" s="10"/>
      <c r="F22" s="77">
        <v>0</v>
      </c>
      <c r="G22" s="10"/>
      <c r="H22" s="33">
        <v>0</v>
      </c>
      <c r="I22" s="10"/>
      <c r="J22" s="12">
        <v>0</v>
      </c>
      <c r="K22" s="10"/>
      <c r="L22" s="12">
        <v>0</v>
      </c>
      <c r="M22" s="10"/>
      <c r="N22" s="77">
        <v>0</v>
      </c>
      <c r="O22" s="10"/>
      <c r="P22" s="33">
        <v>0</v>
      </c>
      <c r="Q22" s="10"/>
      <c r="R22" s="12">
        <v>0</v>
      </c>
      <c r="S22" s="10"/>
      <c r="T22" s="12">
        <v>0</v>
      </c>
      <c r="U22" s="10"/>
      <c r="V22" s="77">
        <v>0</v>
      </c>
      <c r="W22" s="10"/>
      <c r="X22" s="33">
        <v>0</v>
      </c>
      <c r="Y22" s="10"/>
      <c r="Z22" s="12">
        <v>0</v>
      </c>
      <c r="AA22" s="10"/>
      <c r="AB22" s="12">
        <v>0</v>
      </c>
      <c r="AC22" s="10"/>
      <c r="AD22" s="77">
        <v>0</v>
      </c>
      <c r="AE22" s="10"/>
      <c r="AF22" s="33">
        <v>0</v>
      </c>
      <c r="AG22" s="10"/>
      <c r="AH22" s="12">
        <v>0</v>
      </c>
      <c r="AI22" s="10"/>
      <c r="AJ22" s="12">
        <v>0</v>
      </c>
      <c r="AK22" s="11"/>
      <c r="AL22" s="77">
        <v>0</v>
      </c>
      <c r="AM22" s="10"/>
      <c r="AN22" s="33">
        <v>0</v>
      </c>
      <c r="AO22" s="10"/>
      <c r="AP22" s="12">
        <v>0</v>
      </c>
      <c r="AQ22" s="10"/>
      <c r="AR22" s="12">
        <v>0</v>
      </c>
      <c r="AS22" s="11"/>
      <c r="AT22" s="12">
        <f t="shared" si="1"/>
        <v>0</v>
      </c>
      <c r="AU22" s="11"/>
      <c r="AV22" s="12">
        <f t="shared" si="2"/>
        <v>0</v>
      </c>
      <c r="AW22" s="11"/>
      <c r="AX22" s="63">
        <f t="shared" si="3"/>
        <v>0</v>
      </c>
      <c r="AY22" s="11"/>
      <c r="AZ22" s="48">
        <f t="shared" si="4"/>
        <v>0</v>
      </c>
      <c r="BA22" s="10"/>
      <c r="BB22" s="53">
        <f t="shared" si="5"/>
        <v>0</v>
      </c>
      <c r="BC22" s="11"/>
      <c r="BD22" s="37">
        <v>15</v>
      </c>
      <c r="BE22" s="11"/>
      <c r="BF22" s="21"/>
      <c r="BG22" s="21"/>
      <c r="BH22" s="21"/>
      <c r="BI22" s="21"/>
      <c r="BJ22" s="21"/>
      <c r="BK22" s="21"/>
      <c r="BL22" s="21"/>
      <c r="BM22" s="21"/>
      <c r="BN22" s="21"/>
      <c r="BO22" s="21"/>
    </row>
    <row r="23" spans="1:67" x14ac:dyDescent="0.25">
      <c r="A23" s="4"/>
      <c r="B23" s="12">
        <v>17</v>
      </c>
      <c r="C23" s="10"/>
      <c r="D23" s="12"/>
      <c r="E23" s="10"/>
      <c r="F23" s="77">
        <v>0</v>
      </c>
      <c r="G23" s="10"/>
      <c r="H23" s="33">
        <v>0</v>
      </c>
      <c r="I23" s="10"/>
      <c r="J23" s="12">
        <v>0</v>
      </c>
      <c r="K23" s="10"/>
      <c r="L23" s="12">
        <v>0</v>
      </c>
      <c r="M23" s="10"/>
      <c r="N23" s="77">
        <v>0</v>
      </c>
      <c r="O23" s="10"/>
      <c r="P23" s="33">
        <v>0</v>
      </c>
      <c r="Q23" s="10"/>
      <c r="R23" s="12">
        <v>0</v>
      </c>
      <c r="S23" s="10"/>
      <c r="T23" s="12">
        <v>0</v>
      </c>
      <c r="U23" s="10"/>
      <c r="V23" s="77">
        <v>0</v>
      </c>
      <c r="W23" s="10"/>
      <c r="X23" s="33">
        <v>0</v>
      </c>
      <c r="Y23" s="10"/>
      <c r="Z23" s="12">
        <v>0</v>
      </c>
      <c r="AA23" s="10"/>
      <c r="AB23" s="12">
        <v>0</v>
      </c>
      <c r="AC23" s="10"/>
      <c r="AD23" s="77">
        <v>0</v>
      </c>
      <c r="AE23" s="10"/>
      <c r="AF23" s="33">
        <v>0</v>
      </c>
      <c r="AG23" s="10"/>
      <c r="AH23" s="12">
        <v>0</v>
      </c>
      <c r="AI23" s="10"/>
      <c r="AJ23" s="12">
        <v>0</v>
      </c>
      <c r="AK23" s="11"/>
      <c r="AL23" s="77">
        <v>0</v>
      </c>
      <c r="AM23" s="10"/>
      <c r="AN23" s="33">
        <v>0</v>
      </c>
      <c r="AO23" s="10"/>
      <c r="AP23" s="12">
        <v>0</v>
      </c>
      <c r="AQ23" s="10"/>
      <c r="AR23" s="12">
        <v>0</v>
      </c>
      <c r="AS23" s="11"/>
      <c r="AT23" s="12">
        <f t="shared" si="1"/>
        <v>0</v>
      </c>
      <c r="AU23" s="11"/>
      <c r="AV23" s="12">
        <f t="shared" si="2"/>
        <v>0</v>
      </c>
      <c r="AW23" s="11"/>
      <c r="AX23" s="63">
        <f t="shared" si="3"/>
        <v>0</v>
      </c>
      <c r="AY23" s="11"/>
      <c r="AZ23" s="48">
        <f t="shared" si="4"/>
        <v>0</v>
      </c>
      <c r="BA23" s="10"/>
      <c r="BB23" s="53">
        <f t="shared" si="5"/>
        <v>0</v>
      </c>
      <c r="BC23" s="11"/>
      <c r="BD23" s="37">
        <v>16</v>
      </c>
      <c r="BE23" s="11"/>
      <c r="BF23" s="21"/>
      <c r="BG23" s="21"/>
      <c r="BH23" s="21"/>
      <c r="BI23" s="21"/>
      <c r="BJ23" s="21"/>
      <c r="BK23" s="21"/>
      <c r="BL23" s="21"/>
      <c r="BM23" s="21"/>
      <c r="BN23" s="21"/>
      <c r="BO23" s="21"/>
    </row>
    <row r="24" spans="1:67" x14ac:dyDescent="0.25">
      <c r="A24" s="4"/>
      <c r="B24" s="12">
        <v>18</v>
      </c>
      <c r="C24" s="10"/>
      <c r="D24" s="12"/>
      <c r="E24" s="10"/>
      <c r="F24" s="77">
        <v>0</v>
      </c>
      <c r="G24" s="10"/>
      <c r="H24" s="33">
        <v>0</v>
      </c>
      <c r="I24" s="10"/>
      <c r="J24" s="12">
        <v>0</v>
      </c>
      <c r="K24" s="10"/>
      <c r="L24" s="12">
        <v>0</v>
      </c>
      <c r="M24" s="10"/>
      <c r="N24" s="77">
        <v>0</v>
      </c>
      <c r="O24" s="10"/>
      <c r="P24" s="33">
        <v>0</v>
      </c>
      <c r="Q24" s="10"/>
      <c r="R24" s="12">
        <v>0</v>
      </c>
      <c r="S24" s="10"/>
      <c r="T24" s="12">
        <v>0</v>
      </c>
      <c r="U24" s="10"/>
      <c r="V24" s="77">
        <v>0</v>
      </c>
      <c r="W24" s="10"/>
      <c r="X24" s="33">
        <v>0</v>
      </c>
      <c r="Y24" s="10"/>
      <c r="Z24" s="12">
        <v>0</v>
      </c>
      <c r="AA24" s="10"/>
      <c r="AB24" s="12">
        <v>0</v>
      </c>
      <c r="AC24" s="10"/>
      <c r="AD24" s="77">
        <v>0</v>
      </c>
      <c r="AE24" s="10"/>
      <c r="AF24" s="33">
        <v>0</v>
      </c>
      <c r="AG24" s="10"/>
      <c r="AH24" s="12">
        <v>0</v>
      </c>
      <c r="AI24" s="10"/>
      <c r="AJ24" s="12">
        <v>0</v>
      </c>
      <c r="AK24" s="11"/>
      <c r="AL24" s="77">
        <v>0</v>
      </c>
      <c r="AM24" s="10"/>
      <c r="AN24" s="33">
        <v>0</v>
      </c>
      <c r="AO24" s="10"/>
      <c r="AP24" s="12">
        <v>0</v>
      </c>
      <c r="AQ24" s="10"/>
      <c r="AR24" s="12">
        <v>0</v>
      </c>
      <c r="AS24" s="11"/>
      <c r="AT24" s="12">
        <f t="shared" si="1"/>
        <v>0</v>
      </c>
      <c r="AU24" s="11"/>
      <c r="AV24" s="12">
        <f t="shared" si="2"/>
        <v>0</v>
      </c>
      <c r="AW24" s="11"/>
      <c r="AX24" s="63">
        <f t="shared" si="3"/>
        <v>0</v>
      </c>
      <c r="AY24" s="11"/>
      <c r="AZ24" s="48">
        <f t="shared" si="4"/>
        <v>0</v>
      </c>
      <c r="BA24" s="10"/>
      <c r="BB24" s="53">
        <f t="shared" si="5"/>
        <v>0</v>
      </c>
      <c r="BC24" s="11"/>
      <c r="BD24" s="37">
        <v>17</v>
      </c>
      <c r="BE24" s="11"/>
      <c r="BF24" s="21"/>
      <c r="BG24" s="21"/>
      <c r="BH24" s="21"/>
      <c r="BI24" s="21"/>
      <c r="BJ24" s="21"/>
      <c r="BK24" s="21"/>
      <c r="BL24" s="21"/>
      <c r="BM24" s="21"/>
      <c r="BN24" s="21"/>
      <c r="BO24" s="21"/>
    </row>
    <row r="25" spans="1:67" x14ac:dyDescent="0.25">
      <c r="A25" s="4"/>
      <c r="B25" s="12">
        <v>19</v>
      </c>
      <c r="C25" s="10"/>
      <c r="D25" s="12"/>
      <c r="E25" s="10"/>
      <c r="F25" s="77">
        <v>0</v>
      </c>
      <c r="G25" s="10"/>
      <c r="H25" s="33">
        <v>0</v>
      </c>
      <c r="I25" s="10"/>
      <c r="J25" s="12">
        <v>0</v>
      </c>
      <c r="K25" s="10"/>
      <c r="L25" s="12">
        <v>0</v>
      </c>
      <c r="M25" s="10"/>
      <c r="N25" s="77">
        <v>0</v>
      </c>
      <c r="O25" s="10"/>
      <c r="P25" s="33">
        <v>0</v>
      </c>
      <c r="Q25" s="10"/>
      <c r="R25" s="12">
        <v>0</v>
      </c>
      <c r="S25" s="10"/>
      <c r="T25" s="12">
        <v>0</v>
      </c>
      <c r="U25" s="10"/>
      <c r="V25" s="77">
        <v>0</v>
      </c>
      <c r="W25" s="10"/>
      <c r="X25" s="33">
        <v>0</v>
      </c>
      <c r="Y25" s="10"/>
      <c r="Z25" s="12">
        <v>0</v>
      </c>
      <c r="AA25" s="10"/>
      <c r="AB25" s="12">
        <v>0</v>
      </c>
      <c r="AC25" s="10"/>
      <c r="AD25" s="77">
        <v>0</v>
      </c>
      <c r="AE25" s="10"/>
      <c r="AF25" s="33">
        <v>0</v>
      </c>
      <c r="AG25" s="10"/>
      <c r="AH25" s="12">
        <v>0</v>
      </c>
      <c r="AI25" s="10"/>
      <c r="AJ25" s="12">
        <v>0</v>
      </c>
      <c r="AK25" s="11"/>
      <c r="AL25" s="77">
        <v>0</v>
      </c>
      <c r="AM25" s="10"/>
      <c r="AN25" s="33">
        <v>0</v>
      </c>
      <c r="AO25" s="10"/>
      <c r="AP25" s="12">
        <v>0</v>
      </c>
      <c r="AQ25" s="10"/>
      <c r="AR25" s="12">
        <v>0</v>
      </c>
      <c r="AS25" s="11"/>
      <c r="AT25" s="12">
        <f t="shared" si="1"/>
        <v>0</v>
      </c>
      <c r="AU25" s="11"/>
      <c r="AV25" s="12">
        <f t="shared" si="2"/>
        <v>0</v>
      </c>
      <c r="AW25" s="11"/>
      <c r="AX25" s="63">
        <f t="shared" si="3"/>
        <v>0</v>
      </c>
      <c r="AY25" s="11"/>
      <c r="AZ25" s="48">
        <f t="shared" si="4"/>
        <v>0</v>
      </c>
      <c r="BA25" s="10"/>
      <c r="BB25" s="53">
        <f t="shared" si="5"/>
        <v>0</v>
      </c>
      <c r="BC25" s="11"/>
      <c r="BD25" s="37">
        <v>18</v>
      </c>
      <c r="BE25" s="11"/>
      <c r="BF25" s="21"/>
      <c r="BG25" s="21"/>
      <c r="BH25" s="21"/>
      <c r="BI25" s="21"/>
      <c r="BJ25" s="21"/>
      <c r="BK25" s="21"/>
      <c r="BL25" s="21"/>
      <c r="BM25" s="21"/>
      <c r="BN25" s="21"/>
      <c r="BO25" s="21"/>
    </row>
    <row r="26" spans="1:67" x14ac:dyDescent="0.25">
      <c r="A26" s="4"/>
      <c r="B26" s="12">
        <v>20</v>
      </c>
      <c r="C26" s="10"/>
      <c r="D26" s="12"/>
      <c r="E26" s="10"/>
      <c r="F26" s="77">
        <v>0</v>
      </c>
      <c r="G26" s="10"/>
      <c r="H26" s="33">
        <v>0</v>
      </c>
      <c r="I26" s="10"/>
      <c r="J26" s="12">
        <v>0</v>
      </c>
      <c r="K26" s="10"/>
      <c r="L26" s="12">
        <v>0</v>
      </c>
      <c r="M26" s="10"/>
      <c r="N26" s="77">
        <v>0</v>
      </c>
      <c r="O26" s="10"/>
      <c r="P26" s="33">
        <v>0</v>
      </c>
      <c r="Q26" s="10"/>
      <c r="R26" s="12">
        <v>0</v>
      </c>
      <c r="S26" s="10"/>
      <c r="T26" s="12">
        <v>0</v>
      </c>
      <c r="U26" s="10"/>
      <c r="V26" s="77">
        <v>0</v>
      </c>
      <c r="W26" s="10"/>
      <c r="X26" s="33">
        <v>0</v>
      </c>
      <c r="Y26" s="10"/>
      <c r="Z26" s="12">
        <v>0</v>
      </c>
      <c r="AA26" s="10"/>
      <c r="AB26" s="12">
        <v>0</v>
      </c>
      <c r="AC26" s="10"/>
      <c r="AD26" s="77">
        <v>0</v>
      </c>
      <c r="AE26" s="10"/>
      <c r="AF26" s="33">
        <v>0</v>
      </c>
      <c r="AG26" s="10"/>
      <c r="AH26" s="12">
        <v>0</v>
      </c>
      <c r="AI26" s="10"/>
      <c r="AJ26" s="12">
        <v>0</v>
      </c>
      <c r="AK26" s="11"/>
      <c r="AL26" s="77">
        <v>0</v>
      </c>
      <c r="AM26" s="10"/>
      <c r="AN26" s="33">
        <v>0</v>
      </c>
      <c r="AO26" s="10"/>
      <c r="AP26" s="12">
        <v>0</v>
      </c>
      <c r="AQ26" s="10"/>
      <c r="AR26" s="12">
        <v>0</v>
      </c>
      <c r="AS26" s="11"/>
      <c r="AT26" s="12">
        <f t="shared" si="1"/>
        <v>0</v>
      </c>
      <c r="AU26" s="11"/>
      <c r="AV26" s="12">
        <f t="shared" si="2"/>
        <v>0</v>
      </c>
      <c r="AW26" s="11"/>
      <c r="AX26" s="63">
        <f t="shared" si="3"/>
        <v>0</v>
      </c>
      <c r="AY26" s="11"/>
      <c r="AZ26" s="48">
        <f t="shared" si="4"/>
        <v>0</v>
      </c>
      <c r="BA26" s="10"/>
      <c r="BB26" s="53">
        <f t="shared" si="5"/>
        <v>0</v>
      </c>
      <c r="BC26" s="11"/>
      <c r="BD26" s="37">
        <v>19</v>
      </c>
      <c r="BE26" s="11"/>
      <c r="BF26" s="21"/>
      <c r="BG26" s="21"/>
      <c r="BH26" s="21"/>
      <c r="BI26" s="21"/>
      <c r="BJ26" s="21"/>
      <c r="BK26" s="21"/>
      <c r="BL26" s="21"/>
      <c r="BM26" s="21"/>
      <c r="BN26" s="21"/>
      <c r="BO26" s="21"/>
    </row>
    <row r="27" spans="1:67" x14ac:dyDescent="0.25">
      <c r="A27" s="4"/>
      <c r="B27" s="12">
        <v>21</v>
      </c>
      <c r="C27" s="10"/>
      <c r="D27" s="12"/>
      <c r="E27" s="10"/>
      <c r="F27" s="77">
        <v>0</v>
      </c>
      <c r="G27" s="10"/>
      <c r="H27" s="33">
        <v>0</v>
      </c>
      <c r="I27" s="10"/>
      <c r="J27" s="12">
        <v>0</v>
      </c>
      <c r="K27" s="10"/>
      <c r="L27" s="12">
        <v>0</v>
      </c>
      <c r="M27" s="10"/>
      <c r="N27" s="77">
        <v>0</v>
      </c>
      <c r="O27" s="10"/>
      <c r="P27" s="33">
        <v>0</v>
      </c>
      <c r="Q27" s="10"/>
      <c r="R27" s="12">
        <v>0</v>
      </c>
      <c r="S27" s="10"/>
      <c r="T27" s="12">
        <v>0</v>
      </c>
      <c r="U27" s="10"/>
      <c r="V27" s="77">
        <v>0</v>
      </c>
      <c r="W27" s="10"/>
      <c r="X27" s="33">
        <v>0</v>
      </c>
      <c r="Y27" s="10"/>
      <c r="Z27" s="12">
        <v>0</v>
      </c>
      <c r="AA27" s="10"/>
      <c r="AB27" s="12">
        <v>0</v>
      </c>
      <c r="AC27" s="10"/>
      <c r="AD27" s="77">
        <v>0</v>
      </c>
      <c r="AE27" s="10"/>
      <c r="AF27" s="33">
        <v>0</v>
      </c>
      <c r="AG27" s="10"/>
      <c r="AH27" s="12">
        <v>0</v>
      </c>
      <c r="AI27" s="10"/>
      <c r="AJ27" s="12">
        <v>0</v>
      </c>
      <c r="AK27" s="11"/>
      <c r="AL27" s="77">
        <v>0</v>
      </c>
      <c r="AM27" s="10"/>
      <c r="AN27" s="33">
        <v>0</v>
      </c>
      <c r="AO27" s="10"/>
      <c r="AP27" s="12">
        <v>0</v>
      </c>
      <c r="AQ27" s="10"/>
      <c r="AR27" s="12">
        <v>0</v>
      </c>
      <c r="AS27" s="11"/>
      <c r="AT27" s="12">
        <f t="shared" si="1"/>
        <v>0</v>
      </c>
      <c r="AU27" s="11"/>
      <c r="AV27" s="12">
        <f t="shared" si="2"/>
        <v>0</v>
      </c>
      <c r="AW27" s="11"/>
      <c r="AX27" s="63">
        <f t="shared" si="3"/>
        <v>0</v>
      </c>
      <c r="AY27" s="11"/>
      <c r="AZ27" s="48">
        <f t="shared" si="4"/>
        <v>0</v>
      </c>
      <c r="BA27" s="10"/>
      <c r="BB27" s="53">
        <f t="shared" si="5"/>
        <v>0</v>
      </c>
      <c r="BC27" s="11"/>
      <c r="BD27" s="37">
        <v>20</v>
      </c>
      <c r="BE27" s="11"/>
      <c r="BF27" s="21"/>
      <c r="BG27" s="21"/>
      <c r="BH27" s="21"/>
      <c r="BI27" s="21"/>
      <c r="BJ27" s="21"/>
      <c r="BK27" s="21"/>
      <c r="BL27" s="21"/>
      <c r="BM27" s="21"/>
      <c r="BN27" s="21"/>
      <c r="BO27" s="21"/>
    </row>
    <row r="28" spans="1:67" x14ac:dyDescent="0.25">
      <c r="A28" s="4"/>
      <c r="B28" s="12">
        <v>22</v>
      </c>
      <c r="C28" s="10"/>
      <c r="D28" s="12"/>
      <c r="E28" s="10"/>
      <c r="F28" s="77">
        <v>0</v>
      </c>
      <c r="G28" s="10"/>
      <c r="H28" s="33">
        <v>0</v>
      </c>
      <c r="I28" s="10"/>
      <c r="J28" s="12">
        <v>0</v>
      </c>
      <c r="K28" s="10"/>
      <c r="L28" s="12">
        <v>0</v>
      </c>
      <c r="M28" s="10"/>
      <c r="N28" s="77">
        <v>0</v>
      </c>
      <c r="O28" s="10"/>
      <c r="P28" s="33">
        <v>0</v>
      </c>
      <c r="Q28" s="10"/>
      <c r="R28" s="12">
        <v>0</v>
      </c>
      <c r="S28" s="10"/>
      <c r="T28" s="12">
        <v>0</v>
      </c>
      <c r="U28" s="10"/>
      <c r="V28" s="77">
        <v>0</v>
      </c>
      <c r="W28" s="10"/>
      <c r="X28" s="33">
        <v>0</v>
      </c>
      <c r="Y28" s="10"/>
      <c r="Z28" s="12">
        <v>0</v>
      </c>
      <c r="AA28" s="10"/>
      <c r="AB28" s="12">
        <v>0</v>
      </c>
      <c r="AC28" s="10"/>
      <c r="AD28" s="77">
        <v>0</v>
      </c>
      <c r="AE28" s="10"/>
      <c r="AF28" s="33">
        <v>0</v>
      </c>
      <c r="AG28" s="10"/>
      <c r="AH28" s="12">
        <v>0</v>
      </c>
      <c r="AI28" s="10"/>
      <c r="AJ28" s="12">
        <v>0</v>
      </c>
      <c r="AK28" s="11"/>
      <c r="AL28" s="77">
        <v>0</v>
      </c>
      <c r="AM28" s="10"/>
      <c r="AN28" s="33">
        <v>0</v>
      </c>
      <c r="AO28" s="10"/>
      <c r="AP28" s="12">
        <v>0</v>
      </c>
      <c r="AQ28" s="10"/>
      <c r="AR28" s="12">
        <v>0</v>
      </c>
      <c r="AS28" s="11"/>
      <c r="AT28" s="12">
        <f t="shared" si="1"/>
        <v>0</v>
      </c>
      <c r="AU28" s="11"/>
      <c r="AV28" s="12">
        <f t="shared" si="2"/>
        <v>0</v>
      </c>
      <c r="AW28" s="11"/>
      <c r="AX28" s="63">
        <f t="shared" si="3"/>
        <v>0</v>
      </c>
      <c r="AY28" s="11"/>
      <c r="AZ28" s="48">
        <f t="shared" si="4"/>
        <v>0</v>
      </c>
      <c r="BA28" s="10"/>
      <c r="BB28" s="53">
        <f t="shared" si="5"/>
        <v>0</v>
      </c>
      <c r="BC28" s="11"/>
      <c r="BD28" s="37">
        <v>21</v>
      </c>
      <c r="BE28" s="11"/>
      <c r="BF28" s="21"/>
      <c r="BG28" s="21"/>
      <c r="BH28" s="21"/>
      <c r="BI28" s="21"/>
      <c r="BJ28" s="21"/>
      <c r="BK28" s="21"/>
      <c r="BL28" s="21"/>
      <c r="BM28" s="21"/>
      <c r="BN28" s="21"/>
      <c r="BO28" s="21"/>
    </row>
    <row r="29" spans="1:67" x14ac:dyDescent="0.25">
      <c r="A29" s="4"/>
      <c r="B29" s="12">
        <v>23</v>
      </c>
      <c r="C29" s="10"/>
      <c r="D29" s="12"/>
      <c r="E29" s="10"/>
      <c r="F29" s="77">
        <v>0</v>
      </c>
      <c r="G29" s="10"/>
      <c r="H29" s="33">
        <v>0</v>
      </c>
      <c r="I29" s="10"/>
      <c r="J29" s="12">
        <v>0</v>
      </c>
      <c r="K29" s="10"/>
      <c r="L29" s="12">
        <v>0</v>
      </c>
      <c r="M29" s="10"/>
      <c r="N29" s="77">
        <v>0</v>
      </c>
      <c r="O29" s="10"/>
      <c r="P29" s="33">
        <v>0</v>
      </c>
      <c r="Q29" s="10"/>
      <c r="R29" s="12">
        <v>0</v>
      </c>
      <c r="S29" s="10"/>
      <c r="T29" s="12">
        <v>0</v>
      </c>
      <c r="U29" s="10"/>
      <c r="V29" s="77">
        <v>0</v>
      </c>
      <c r="W29" s="10"/>
      <c r="X29" s="33">
        <v>0</v>
      </c>
      <c r="Y29" s="10"/>
      <c r="Z29" s="12">
        <v>0</v>
      </c>
      <c r="AA29" s="10"/>
      <c r="AB29" s="12">
        <v>0</v>
      </c>
      <c r="AC29" s="10"/>
      <c r="AD29" s="77">
        <v>0</v>
      </c>
      <c r="AE29" s="10"/>
      <c r="AF29" s="33">
        <v>0</v>
      </c>
      <c r="AG29" s="10"/>
      <c r="AH29" s="12">
        <v>0</v>
      </c>
      <c r="AI29" s="10"/>
      <c r="AJ29" s="12">
        <v>0</v>
      </c>
      <c r="AK29" s="11"/>
      <c r="AL29" s="77">
        <v>0</v>
      </c>
      <c r="AM29" s="10"/>
      <c r="AN29" s="33">
        <v>0</v>
      </c>
      <c r="AO29" s="10"/>
      <c r="AP29" s="12">
        <v>0</v>
      </c>
      <c r="AQ29" s="10"/>
      <c r="AR29" s="12">
        <v>0</v>
      </c>
      <c r="AS29" s="11"/>
      <c r="AT29" s="12">
        <f t="shared" si="1"/>
        <v>0</v>
      </c>
      <c r="AU29" s="11"/>
      <c r="AV29" s="12">
        <f t="shared" si="2"/>
        <v>0</v>
      </c>
      <c r="AW29" s="11"/>
      <c r="AX29" s="63">
        <f t="shared" si="3"/>
        <v>0</v>
      </c>
      <c r="AY29" s="11"/>
      <c r="AZ29" s="48">
        <f t="shared" si="4"/>
        <v>0</v>
      </c>
      <c r="BA29" s="10"/>
      <c r="BB29" s="53">
        <f t="shared" si="5"/>
        <v>0</v>
      </c>
      <c r="BC29" s="11"/>
      <c r="BD29" s="37">
        <v>22</v>
      </c>
      <c r="BE29" s="11"/>
      <c r="BF29" s="21"/>
      <c r="BG29" s="21"/>
      <c r="BH29" s="21"/>
      <c r="BI29" s="21"/>
      <c r="BJ29" s="21"/>
      <c r="BK29" s="21"/>
      <c r="BL29" s="21"/>
      <c r="BM29" s="21"/>
      <c r="BN29" s="21"/>
      <c r="BO29" s="21"/>
    </row>
    <row r="30" spans="1:67" x14ac:dyDescent="0.25">
      <c r="A30" s="4"/>
      <c r="B30" s="12">
        <v>24</v>
      </c>
      <c r="C30" s="10"/>
      <c r="D30" s="12"/>
      <c r="E30" s="10"/>
      <c r="F30" s="77">
        <v>0</v>
      </c>
      <c r="G30" s="10"/>
      <c r="H30" s="33">
        <v>0</v>
      </c>
      <c r="I30" s="10"/>
      <c r="J30" s="12">
        <v>0</v>
      </c>
      <c r="K30" s="10"/>
      <c r="L30" s="12">
        <v>0</v>
      </c>
      <c r="M30" s="10"/>
      <c r="N30" s="77">
        <v>0</v>
      </c>
      <c r="O30" s="10"/>
      <c r="P30" s="33">
        <v>0</v>
      </c>
      <c r="Q30" s="10"/>
      <c r="R30" s="12">
        <v>0</v>
      </c>
      <c r="S30" s="10"/>
      <c r="T30" s="12">
        <v>0</v>
      </c>
      <c r="U30" s="10"/>
      <c r="V30" s="77">
        <v>0</v>
      </c>
      <c r="W30" s="10"/>
      <c r="X30" s="33">
        <v>0</v>
      </c>
      <c r="Y30" s="10"/>
      <c r="Z30" s="12">
        <v>0</v>
      </c>
      <c r="AA30" s="10"/>
      <c r="AB30" s="12">
        <v>0</v>
      </c>
      <c r="AC30" s="10"/>
      <c r="AD30" s="77">
        <v>0</v>
      </c>
      <c r="AE30" s="10"/>
      <c r="AF30" s="33">
        <v>0</v>
      </c>
      <c r="AG30" s="10"/>
      <c r="AH30" s="12">
        <v>0</v>
      </c>
      <c r="AI30" s="10"/>
      <c r="AJ30" s="12">
        <v>0</v>
      </c>
      <c r="AK30" s="11"/>
      <c r="AL30" s="77">
        <v>0</v>
      </c>
      <c r="AM30" s="10"/>
      <c r="AN30" s="33">
        <v>0</v>
      </c>
      <c r="AO30" s="10"/>
      <c r="AP30" s="12">
        <v>0</v>
      </c>
      <c r="AQ30" s="10"/>
      <c r="AR30" s="12">
        <v>0</v>
      </c>
      <c r="AS30" s="11"/>
      <c r="AT30" s="12">
        <f t="shared" si="1"/>
        <v>0</v>
      </c>
      <c r="AU30" s="11"/>
      <c r="AV30" s="12">
        <f t="shared" si="2"/>
        <v>0</v>
      </c>
      <c r="AW30" s="11"/>
      <c r="AX30" s="63">
        <f t="shared" si="3"/>
        <v>0</v>
      </c>
      <c r="AY30" s="11"/>
      <c r="AZ30" s="48">
        <f t="shared" si="4"/>
        <v>0</v>
      </c>
      <c r="BA30" s="10"/>
      <c r="BB30" s="53">
        <f t="shared" si="5"/>
        <v>0</v>
      </c>
      <c r="BC30" s="11"/>
      <c r="BD30" s="37">
        <v>23</v>
      </c>
      <c r="BE30" s="11"/>
      <c r="BF30" s="21"/>
      <c r="BG30" s="21"/>
      <c r="BH30" s="21"/>
      <c r="BI30" s="21"/>
      <c r="BJ30" s="21"/>
      <c r="BK30" s="21"/>
      <c r="BL30" s="21"/>
      <c r="BM30" s="21"/>
      <c r="BN30" s="21"/>
      <c r="BO30" s="21"/>
    </row>
    <row r="31" spans="1:67" x14ac:dyDescent="0.25">
      <c r="A31" s="4"/>
      <c r="B31" s="12">
        <v>25</v>
      </c>
      <c r="C31" s="10"/>
      <c r="D31" s="12"/>
      <c r="E31" s="10"/>
      <c r="F31" s="77">
        <v>0</v>
      </c>
      <c r="G31" s="10"/>
      <c r="H31" s="33">
        <v>0</v>
      </c>
      <c r="I31" s="10"/>
      <c r="J31" s="12">
        <v>0</v>
      </c>
      <c r="K31" s="10"/>
      <c r="L31" s="12">
        <v>0</v>
      </c>
      <c r="M31" s="10"/>
      <c r="N31" s="77">
        <v>0</v>
      </c>
      <c r="O31" s="10"/>
      <c r="P31" s="33">
        <v>0</v>
      </c>
      <c r="Q31" s="10"/>
      <c r="R31" s="12">
        <v>0</v>
      </c>
      <c r="S31" s="10"/>
      <c r="T31" s="12">
        <v>0</v>
      </c>
      <c r="U31" s="10"/>
      <c r="V31" s="77">
        <v>0</v>
      </c>
      <c r="W31" s="10"/>
      <c r="X31" s="33">
        <v>0</v>
      </c>
      <c r="Y31" s="10"/>
      <c r="Z31" s="12">
        <v>0</v>
      </c>
      <c r="AA31" s="10"/>
      <c r="AB31" s="12">
        <v>0</v>
      </c>
      <c r="AC31" s="10"/>
      <c r="AD31" s="77">
        <v>0</v>
      </c>
      <c r="AE31" s="10"/>
      <c r="AF31" s="33">
        <v>0</v>
      </c>
      <c r="AG31" s="10"/>
      <c r="AH31" s="12">
        <v>0</v>
      </c>
      <c r="AI31" s="10"/>
      <c r="AJ31" s="12">
        <v>0</v>
      </c>
      <c r="AK31" s="11"/>
      <c r="AL31" s="77">
        <v>0</v>
      </c>
      <c r="AM31" s="10"/>
      <c r="AN31" s="33">
        <v>0</v>
      </c>
      <c r="AO31" s="10"/>
      <c r="AP31" s="12">
        <v>0</v>
      </c>
      <c r="AQ31" s="10"/>
      <c r="AR31" s="12">
        <v>0</v>
      </c>
      <c r="AS31" s="11"/>
      <c r="AT31" s="12">
        <f t="shared" si="1"/>
        <v>0</v>
      </c>
      <c r="AU31" s="11"/>
      <c r="AV31" s="12">
        <f t="shared" si="2"/>
        <v>0</v>
      </c>
      <c r="AW31" s="11"/>
      <c r="AX31" s="63">
        <f t="shared" si="3"/>
        <v>0</v>
      </c>
      <c r="AY31" s="11"/>
      <c r="AZ31" s="48">
        <f t="shared" si="4"/>
        <v>0</v>
      </c>
      <c r="BA31" s="10"/>
      <c r="BB31" s="53">
        <f t="shared" si="5"/>
        <v>0</v>
      </c>
      <c r="BC31" s="11"/>
      <c r="BD31" s="37">
        <v>24</v>
      </c>
      <c r="BE31" s="11"/>
      <c r="BF31" s="21"/>
      <c r="BG31" s="21"/>
      <c r="BH31" s="21"/>
      <c r="BI31" s="21"/>
      <c r="BJ31" s="21"/>
      <c r="BK31" s="21"/>
      <c r="BL31" s="21"/>
      <c r="BM31" s="21"/>
      <c r="BN31" s="21"/>
      <c r="BO31" s="21"/>
    </row>
    <row r="32" spans="1:67" x14ac:dyDescent="0.25">
      <c r="A32" s="4"/>
      <c r="B32" s="12">
        <v>26</v>
      </c>
      <c r="C32" s="10"/>
      <c r="D32" s="12"/>
      <c r="E32" s="10"/>
      <c r="F32" s="77">
        <v>0</v>
      </c>
      <c r="G32" s="10"/>
      <c r="H32" s="33">
        <v>0</v>
      </c>
      <c r="I32" s="10"/>
      <c r="J32" s="12">
        <v>0</v>
      </c>
      <c r="K32" s="10"/>
      <c r="L32" s="12">
        <v>0</v>
      </c>
      <c r="M32" s="10"/>
      <c r="N32" s="77">
        <v>0</v>
      </c>
      <c r="O32" s="10"/>
      <c r="P32" s="33">
        <v>0</v>
      </c>
      <c r="Q32" s="10"/>
      <c r="R32" s="12">
        <v>0</v>
      </c>
      <c r="S32" s="10"/>
      <c r="T32" s="12">
        <v>0</v>
      </c>
      <c r="U32" s="10"/>
      <c r="V32" s="77">
        <v>0</v>
      </c>
      <c r="W32" s="10"/>
      <c r="X32" s="33">
        <v>0</v>
      </c>
      <c r="Y32" s="10"/>
      <c r="Z32" s="12">
        <v>0</v>
      </c>
      <c r="AA32" s="10"/>
      <c r="AB32" s="12">
        <v>0</v>
      </c>
      <c r="AC32" s="10"/>
      <c r="AD32" s="77">
        <v>0</v>
      </c>
      <c r="AE32" s="10"/>
      <c r="AF32" s="33">
        <v>0</v>
      </c>
      <c r="AG32" s="10"/>
      <c r="AH32" s="12">
        <v>0</v>
      </c>
      <c r="AI32" s="10"/>
      <c r="AJ32" s="12">
        <v>0</v>
      </c>
      <c r="AK32" s="11"/>
      <c r="AL32" s="77">
        <v>0</v>
      </c>
      <c r="AM32" s="10"/>
      <c r="AN32" s="33">
        <v>0</v>
      </c>
      <c r="AO32" s="10"/>
      <c r="AP32" s="12">
        <v>0</v>
      </c>
      <c r="AQ32" s="10"/>
      <c r="AR32" s="12">
        <v>0</v>
      </c>
      <c r="AS32" s="11"/>
      <c r="AT32" s="12">
        <f t="shared" si="1"/>
        <v>0</v>
      </c>
      <c r="AU32" s="11"/>
      <c r="AV32" s="12">
        <f t="shared" si="2"/>
        <v>0</v>
      </c>
      <c r="AW32" s="11"/>
      <c r="AX32" s="63">
        <f t="shared" si="3"/>
        <v>0</v>
      </c>
      <c r="AY32" s="11"/>
      <c r="AZ32" s="48">
        <f t="shared" si="4"/>
        <v>0</v>
      </c>
      <c r="BA32" s="10"/>
      <c r="BB32" s="53">
        <f t="shared" si="5"/>
        <v>0</v>
      </c>
      <c r="BC32" s="11"/>
      <c r="BD32" s="37">
        <v>25</v>
      </c>
      <c r="BE32" s="11"/>
      <c r="BF32" s="21"/>
      <c r="BG32" s="21"/>
      <c r="BH32" s="21"/>
      <c r="BI32" s="21"/>
      <c r="BJ32" s="21"/>
      <c r="BK32" s="21"/>
      <c r="BL32" s="21"/>
      <c r="BM32" s="21"/>
      <c r="BN32" s="21"/>
      <c r="BO32" s="21"/>
    </row>
    <row r="33" spans="1:67" x14ac:dyDescent="0.25">
      <c r="A33" s="4"/>
      <c r="B33" s="12">
        <v>27</v>
      </c>
      <c r="C33" s="10"/>
      <c r="D33" s="12"/>
      <c r="E33" s="10"/>
      <c r="F33" s="77">
        <v>0</v>
      </c>
      <c r="G33" s="10"/>
      <c r="H33" s="33">
        <v>0</v>
      </c>
      <c r="I33" s="10"/>
      <c r="J33" s="12">
        <v>0</v>
      </c>
      <c r="K33" s="10"/>
      <c r="L33" s="12">
        <v>0</v>
      </c>
      <c r="M33" s="10"/>
      <c r="N33" s="77">
        <v>0</v>
      </c>
      <c r="O33" s="10"/>
      <c r="P33" s="33">
        <v>0</v>
      </c>
      <c r="Q33" s="10"/>
      <c r="R33" s="12">
        <v>0</v>
      </c>
      <c r="S33" s="10"/>
      <c r="T33" s="12">
        <v>0</v>
      </c>
      <c r="U33" s="10"/>
      <c r="V33" s="77">
        <v>0</v>
      </c>
      <c r="W33" s="10"/>
      <c r="X33" s="33">
        <v>0</v>
      </c>
      <c r="Y33" s="10"/>
      <c r="Z33" s="12">
        <v>0</v>
      </c>
      <c r="AA33" s="10"/>
      <c r="AB33" s="12">
        <v>0</v>
      </c>
      <c r="AC33" s="10"/>
      <c r="AD33" s="77">
        <v>0</v>
      </c>
      <c r="AE33" s="10"/>
      <c r="AF33" s="33">
        <v>0</v>
      </c>
      <c r="AG33" s="10"/>
      <c r="AH33" s="12">
        <v>0</v>
      </c>
      <c r="AI33" s="10"/>
      <c r="AJ33" s="12">
        <v>0</v>
      </c>
      <c r="AK33" s="11"/>
      <c r="AL33" s="77">
        <v>0</v>
      </c>
      <c r="AM33" s="10"/>
      <c r="AN33" s="33">
        <v>0</v>
      </c>
      <c r="AO33" s="10"/>
      <c r="AP33" s="12">
        <v>0</v>
      </c>
      <c r="AQ33" s="10"/>
      <c r="AR33" s="12">
        <v>0</v>
      </c>
      <c r="AS33" s="11"/>
      <c r="AT33" s="12">
        <f t="shared" si="1"/>
        <v>0</v>
      </c>
      <c r="AU33" s="11"/>
      <c r="AV33" s="12">
        <f t="shared" si="2"/>
        <v>0</v>
      </c>
      <c r="AW33" s="11"/>
      <c r="AX33" s="63">
        <f t="shared" si="3"/>
        <v>0</v>
      </c>
      <c r="AY33" s="11"/>
      <c r="AZ33" s="48">
        <f t="shared" si="4"/>
        <v>0</v>
      </c>
      <c r="BA33" s="10"/>
      <c r="BB33" s="53">
        <f t="shared" si="5"/>
        <v>0</v>
      </c>
      <c r="BC33" s="11"/>
      <c r="BD33" s="37">
        <v>26</v>
      </c>
      <c r="BE33" s="11"/>
      <c r="BF33" s="21"/>
      <c r="BG33" s="21"/>
      <c r="BH33" s="21"/>
      <c r="BI33" s="21"/>
      <c r="BJ33" s="21"/>
      <c r="BK33" s="21"/>
      <c r="BL33" s="21"/>
      <c r="BM33" s="21"/>
      <c r="BN33" s="21"/>
      <c r="BO33" s="21"/>
    </row>
    <row r="34" spans="1:67" x14ac:dyDescent="0.25">
      <c r="A34" s="4"/>
      <c r="B34" s="12">
        <v>28</v>
      </c>
      <c r="C34" s="10"/>
      <c r="D34" s="12"/>
      <c r="E34" s="10"/>
      <c r="F34" s="77">
        <v>0</v>
      </c>
      <c r="G34" s="10"/>
      <c r="H34" s="33">
        <v>0</v>
      </c>
      <c r="I34" s="10"/>
      <c r="J34" s="12">
        <v>0</v>
      </c>
      <c r="K34" s="10"/>
      <c r="L34" s="12">
        <v>0</v>
      </c>
      <c r="M34" s="10"/>
      <c r="N34" s="77">
        <v>0</v>
      </c>
      <c r="O34" s="10"/>
      <c r="P34" s="33">
        <v>0</v>
      </c>
      <c r="Q34" s="10"/>
      <c r="R34" s="12">
        <v>0</v>
      </c>
      <c r="S34" s="10"/>
      <c r="T34" s="12">
        <v>0</v>
      </c>
      <c r="U34" s="10"/>
      <c r="V34" s="77">
        <v>0</v>
      </c>
      <c r="W34" s="10"/>
      <c r="X34" s="33">
        <v>0</v>
      </c>
      <c r="Y34" s="10"/>
      <c r="Z34" s="12">
        <v>0</v>
      </c>
      <c r="AA34" s="10"/>
      <c r="AB34" s="12">
        <v>0</v>
      </c>
      <c r="AC34" s="10"/>
      <c r="AD34" s="77">
        <v>0</v>
      </c>
      <c r="AE34" s="10"/>
      <c r="AF34" s="33">
        <v>0</v>
      </c>
      <c r="AG34" s="10"/>
      <c r="AH34" s="12">
        <v>0</v>
      </c>
      <c r="AI34" s="10"/>
      <c r="AJ34" s="12">
        <v>0</v>
      </c>
      <c r="AK34" s="11"/>
      <c r="AL34" s="77">
        <v>0</v>
      </c>
      <c r="AM34" s="10"/>
      <c r="AN34" s="33">
        <v>0</v>
      </c>
      <c r="AO34" s="10"/>
      <c r="AP34" s="12">
        <v>0</v>
      </c>
      <c r="AQ34" s="10"/>
      <c r="AR34" s="12">
        <v>0</v>
      </c>
      <c r="AS34" s="11"/>
      <c r="AT34" s="12">
        <f t="shared" si="1"/>
        <v>0</v>
      </c>
      <c r="AU34" s="11"/>
      <c r="AV34" s="12">
        <f t="shared" si="2"/>
        <v>0</v>
      </c>
      <c r="AW34" s="11"/>
      <c r="AX34" s="63">
        <f t="shared" si="3"/>
        <v>0</v>
      </c>
      <c r="AY34" s="11"/>
      <c r="AZ34" s="48">
        <f t="shared" si="4"/>
        <v>0</v>
      </c>
      <c r="BA34" s="10"/>
      <c r="BB34" s="53">
        <f t="shared" si="5"/>
        <v>0</v>
      </c>
      <c r="BC34" s="11"/>
      <c r="BD34" s="37">
        <v>27</v>
      </c>
      <c r="BE34" s="11"/>
      <c r="BF34" s="21"/>
      <c r="BG34" s="21"/>
      <c r="BH34" s="21"/>
      <c r="BI34" s="21"/>
      <c r="BJ34" s="21"/>
      <c r="BK34" s="21"/>
      <c r="BL34" s="21"/>
      <c r="BM34" s="21"/>
      <c r="BN34" s="21"/>
      <c r="BO34" s="21"/>
    </row>
    <row r="35" spans="1:67" x14ac:dyDescent="0.25">
      <c r="A35" s="4"/>
      <c r="B35" s="12">
        <v>29</v>
      </c>
      <c r="C35" s="10"/>
      <c r="D35" s="12"/>
      <c r="E35" s="10"/>
      <c r="F35" s="77">
        <v>0</v>
      </c>
      <c r="G35" s="10"/>
      <c r="H35" s="33">
        <v>0</v>
      </c>
      <c r="I35" s="10"/>
      <c r="J35" s="12">
        <v>0</v>
      </c>
      <c r="K35" s="10"/>
      <c r="L35" s="12">
        <v>0</v>
      </c>
      <c r="M35" s="10"/>
      <c r="N35" s="77">
        <v>0</v>
      </c>
      <c r="O35" s="10"/>
      <c r="P35" s="33">
        <v>0</v>
      </c>
      <c r="Q35" s="10"/>
      <c r="R35" s="12">
        <v>0</v>
      </c>
      <c r="S35" s="10"/>
      <c r="T35" s="12">
        <v>0</v>
      </c>
      <c r="U35" s="10"/>
      <c r="V35" s="77">
        <v>0</v>
      </c>
      <c r="W35" s="10"/>
      <c r="X35" s="33">
        <v>0</v>
      </c>
      <c r="Y35" s="10"/>
      <c r="Z35" s="12">
        <v>0</v>
      </c>
      <c r="AA35" s="10"/>
      <c r="AB35" s="12">
        <v>0</v>
      </c>
      <c r="AC35" s="10"/>
      <c r="AD35" s="77">
        <v>0</v>
      </c>
      <c r="AE35" s="10"/>
      <c r="AF35" s="33">
        <v>0</v>
      </c>
      <c r="AG35" s="10"/>
      <c r="AH35" s="12">
        <v>0</v>
      </c>
      <c r="AI35" s="10"/>
      <c r="AJ35" s="12">
        <v>0</v>
      </c>
      <c r="AK35" s="11"/>
      <c r="AL35" s="77">
        <v>0</v>
      </c>
      <c r="AM35" s="10"/>
      <c r="AN35" s="33">
        <v>0</v>
      </c>
      <c r="AO35" s="10"/>
      <c r="AP35" s="12">
        <v>0</v>
      </c>
      <c r="AQ35" s="10"/>
      <c r="AR35" s="12">
        <v>0</v>
      </c>
      <c r="AS35" s="11"/>
      <c r="AT35" s="12">
        <f t="shared" si="1"/>
        <v>0</v>
      </c>
      <c r="AU35" s="11"/>
      <c r="AV35" s="12">
        <f t="shared" si="2"/>
        <v>0</v>
      </c>
      <c r="AW35" s="11"/>
      <c r="AX35" s="63">
        <f t="shared" si="3"/>
        <v>0</v>
      </c>
      <c r="AY35" s="11"/>
      <c r="AZ35" s="48">
        <f t="shared" si="4"/>
        <v>0</v>
      </c>
      <c r="BA35" s="10"/>
      <c r="BB35" s="53">
        <f t="shared" si="5"/>
        <v>0</v>
      </c>
      <c r="BC35" s="11"/>
      <c r="BD35" s="37">
        <v>28</v>
      </c>
      <c r="BE35" s="11"/>
      <c r="BF35" s="21"/>
      <c r="BG35" s="21"/>
      <c r="BH35" s="21"/>
      <c r="BI35" s="21"/>
      <c r="BJ35" s="21"/>
      <c r="BK35" s="21"/>
      <c r="BL35" s="21"/>
      <c r="BM35" s="21"/>
      <c r="BN35" s="21"/>
      <c r="BO35" s="21"/>
    </row>
    <row r="36" spans="1:67" x14ac:dyDescent="0.25">
      <c r="A36" s="4"/>
      <c r="B36" s="12">
        <v>30</v>
      </c>
      <c r="C36" s="10"/>
      <c r="D36" s="12"/>
      <c r="E36" s="10"/>
      <c r="F36" s="77">
        <v>0</v>
      </c>
      <c r="G36" s="10"/>
      <c r="H36" s="33">
        <v>0</v>
      </c>
      <c r="I36" s="10"/>
      <c r="J36" s="12">
        <v>0</v>
      </c>
      <c r="K36" s="10"/>
      <c r="L36" s="12">
        <v>0</v>
      </c>
      <c r="M36" s="10"/>
      <c r="N36" s="77">
        <v>0</v>
      </c>
      <c r="O36" s="10"/>
      <c r="P36" s="33">
        <v>0</v>
      </c>
      <c r="Q36" s="10"/>
      <c r="R36" s="12">
        <v>0</v>
      </c>
      <c r="S36" s="10"/>
      <c r="T36" s="12">
        <v>0</v>
      </c>
      <c r="U36" s="10"/>
      <c r="V36" s="77">
        <v>0</v>
      </c>
      <c r="W36" s="10"/>
      <c r="X36" s="33">
        <v>0</v>
      </c>
      <c r="Y36" s="10"/>
      <c r="Z36" s="12">
        <v>0</v>
      </c>
      <c r="AA36" s="10"/>
      <c r="AB36" s="12">
        <v>0</v>
      </c>
      <c r="AC36" s="10"/>
      <c r="AD36" s="77">
        <v>0</v>
      </c>
      <c r="AE36" s="10"/>
      <c r="AF36" s="33">
        <v>0</v>
      </c>
      <c r="AG36" s="10"/>
      <c r="AH36" s="12">
        <v>0</v>
      </c>
      <c r="AI36" s="10"/>
      <c r="AJ36" s="12">
        <v>0</v>
      </c>
      <c r="AK36" s="11"/>
      <c r="AL36" s="77">
        <v>0</v>
      </c>
      <c r="AM36" s="10"/>
      <c r="AN36" s="33">
        <v>0</v>
      </c>
      <c r="AO36" s="10"/>
      <c r="AP36" s="12">
        <v>0</v>
      </c>
      <c r="AQ36" s="10"/>
      <c r="AR36" s="12">
        <v>0</v>
      </c>
      <c r="AS36" s="11"/>
      <c r="AT36" s="12">
        <f t="shared" si="1"/>
        <v>0</v>
      </c>
      <c r="AU36" s="11"/>
      <c r="AV36" s="12">
        <f t="shared" si="2"/>
        <v>0</v>
      </c>
      <c r="AW36" s="11"/>
      <c r="AX36" s="63">
        <f t="shared" si="3"/>
        <v>0</v>
      </c>
      <c r="AY36" s="11"/>
      <c r="AZ36" s="48">
        <f t="shared" si="4"/>
        <v>0</v>
      </c>
      <c r="BA36" s="10"/>
      <c r="BB36" s="53">
        <f t="shared" si="5"/>
        <v>0</v>
      </c>
      <c r="BC36" s="11"/>
      <c r="BD36" s="37">
        <v>29</v>
      </c>
      <c r="BE36" s="11"/>
      <c r="BF36" s="21"/>
      <c r="BG36" s="21"/>
      <c r="BH36" s="21"/>
      <c r="BI36" s="21"/>
      <c r="BJ36" s="21"/>
      <c r="BK36" s="21"/>
      <c r="BL36" s="21"/>
      <c r="BM36" s="21"/>
      <c r="BN36" s="21"/>
      <c r="BO36" s="21"/>
    </row>
    <row r="37" spans="1:67" x14ac:dyDescent="0.25">
      <c r="A37" s="4"/>
      <c r="B37" s="12">
        <v>31</v>
      </c>
      <c r="C37" s="10"/>
      <c r="D37" s="12"/>
      <c r="E37" s="10"/>
      <c r="F37" s="77">
        <v>0</v>
      </c>
      <c r="G37" s="10"/>
      <c r="H37" s="33">
        <v>0</v>
      </c>
      <c r="I37" s="10"/>
      <c r="J37" s="12">
        <v>0</v>
      </c>
      <c r="K37" s="10"/>
      <c r="L37" s="12">
        <v>0</v>
      </c>
      <c r="M37" s="10"/>
      <c r="N37" s="77">
        <v>0</v>
      </c>
      <c r="O37" s="10"/>
      <c r="P37" s="33">
        <v>0</v>
      </c>
      <c r="Q37" s="10"/>
      <c r="R37" s="12">
        <v>0</v>
      </c>
      <c r="S37" s="10"/>
      <c r="T37" s="12">
        <v>0</v>
      </c>
      <c r="U37" s="10"/>
      <c r="V37" s="77">
        <v>0</v>
      </c>
      <c r="W37" s="10"/>
      <c r="X37" s="33">
        <v>0</v>
      </c>
      <c r="Y37" s="10"/>
      <c r="Z37" s="12">
        <v>0</v>
      </c>
      <c r="AA37" s="10"/>
      <c r="AB37" s="12">
        <v>0</v>
      </c>
      <c r="AC37" s="10"/>
      <c r="AD37" s="77">
        <v>0</v>
      </c>
      <c r="AE37" s="10"/>
      <c r="AF37" s="33">
        <v>0</v>
      </c>
      <c r="AG37" s="10"/>
      <c r="AH37" s="12">
        <v>0</v>
      </c>
      <c r="AI37" s="10"/>
      <c r="AJ37" s="12">
        <v>0</v>
      </c>
      <c r="AK37" s="11"/>
      <c r="AL37" s="77">
        <v>0</v>
      </c>
      <c r="AM37" s="10"/>
      <c r="AN37" s="33">
        <v>0</v>
      </c>
      <c r="AO37" s="10"/>
      <c r="AP37" s="12">
        <v>0</v>
      </c>
      <c r="AQ37" s="10"/>
      <c r="AR37" s="12">
        <v>0</v>
      </c>
      <c r="AS37" s="11"/>
      <c r="AT37" s="12">
        <f t="shared" si="1"/>
        <v>0</v>
      </c>
      <c r="AU37" s="11"/>
      <c r="AV37" s="12">
        <f t="shared" si="2"/>
        <v>0</v>
      </c>
      <c r="AW37" s="11"/>
      <c r="AX37" s="63">
        <f t="shared" si="3"/>
        <v>0</v>
      </c>
      <c r="AY37" s="11"/>
      <c r="AZ37" s="48">
        <f t="shared" si="4"/>
        <v>0</v>
      </c>
      <c r="BA37" s="10"/>
      <c r="BB37" s="53">
        <f t="shared" si="5"/>
        <v>0</v>
      </c>
      <c r="BC37" s="11"/>
      <c r="BD37" s="37">
        <v>30</v>
      </c>
      <c r="BE37" s="11"/>
      <c r="BF37" s="21"/>
      <c r="BG37" s="21"/>
      <c r="BH37" s="21"/>
      <c r="BI37" s="21"/>
      <c r="BJ37" s="21"/>
      <c r="BK37" s="21"/>
      <c r="BL37" s="21"/>
      <c r="BM37" s="21"/>
      <c r="BN37" s="21"/>
      <c r="BO37" s="21"/>
    </row>
    <row r="38" spans="1:67" x14ac:dyDescent="0.25">
      <c r="A38" s="4"/>
      <c r="B38" s="12">
        <v>32</v>
      </c>
      <c r="C38" s="10"/>
      <c r="D38" s="12"/>
      <c r="E38" s="10"/>
      <c r="F38" s="77">
        <v>0</v>
      </c>
      <c r="G38" s="10"/>
      <c r="H38" s="33">
        <v>0</v>
      </c>
      <c r="I38" s="10"/>
      <c r="J38" s="12">
        <v>0</v>
      </c>
      <c r="K38" s="10"/>
      <c r="L38" s="12">
        <v>0</v>
      </c>
      <c r="M38" s="10"/>
      <c r="N38" s="77">
        <v>0</v>
      </c>
      <c r="O38" s="10"/>
      <c r="P38" s="33">
        <v>0</v>
      </c>
      <c r="Q38" s="10"/>
      <c r="R38" s="12">
        <v>0</v>
      </c>
      <c r="S38" s="10"/>
      <c r="T38" s="12">
        <v>0</v>
      </c>
      <c r="U38" s="10"/>
      <c r="V38" s="77">
        <v>0</v>
      </c>
      <c r="W38" s="10"/>
      <c r="X38" s="33">
        <v>0</v>
      </c>
      <c r="Y38" s="10"/>
      <c r="Z38" s="12">
        <v>0</v>
      </c>
      <c r="AA38" s="10"/>
      <c r="AB38" s="12">
        <v>0</v>
      </c>
      <c r="AC38" s="10"/>
      <c r="AD38" s="77">
        <v>0</v>
      </c>
      <c r="AE38" s="10"/>
      <c r="AF38" s="33">
        <v>0</v>
      </c>
      <c r="AG38" s="10"/>
      <c r="AH38" s="12">
        <v>0</v>
      </c>
      <c r="AI38" s="10"/>
      <c r="AJ38" s="12">
        <v>0</v>
      </c>
      <c r="AK38" s="11"/>
      <c r="AL38" s="77">
        <v>0</v>
      </c>
      <c r="AM38" s="10"/>
      <c r="AN38" s="33">
        <v>0</v>
      </c>
      <c r="AO38" s="10"/>
      <c r="AP38" s="12">
        <v>0</v>
      </c>
      <c r="AQ38" s="10"/>
      <c r="AR38" s="12">
        <v>0</v>
      </c>
      <c r="AS38" s="11"/>
      <c r="AT38" s="12">
        <f t="shared" si="1"/>
        <v>0</v>
      </c>
      <c r="AU38" s="11"/>
      <c r="AV38" s="12">
        <f t="shared" si="2"/>
        <v>0</v>
      </c>
      <c r="AW38" s="11"/>
      <c r="AX38" s="63">
        <f t="shared" si="3"/>
        <v>0</v>
      </c>
      <c r="AY38" s="11"/>
      <c r="AZ38" s="48">
        <f t="shared" si="4"/>
        <v>0</v>
      </c>
      <c r="BA38" s="10"/>
      <c r="BB38" s="53">
        <f t="shared" si="5"/>
        <v>0</v>
      </c>
      <c r="BC38" s="11"/>
      <c r="BD38" s="37">
        <v>31</v>
      </c>
      <c r="BE38" s="11"/>
      <c r="BF38" s="21"/>
      <c r="BG38" s="21"/>
      <c r="BH38" s="21"/>
      <c r="BI38" s="21"/>
      <c r="BJ38" s="21"/>
      <c r="BK38" s="21"/>
      <c r="BL38" s="21"/>
      <c r="BM38" s="21"/>
      <c r="BN38" s="21"/>
      <c r="BO38" s="21"/>
    </row>
    <row r="39" spans="1:67" x14ac:dyDescent="0.25">
      <c r="A39" s="4"/>
      <c r="B39" s="12">
        <v>33</v>
      </c>
      <c r="C39" s="10"/>
      <c r="D39" s="12"/>
      <c r="E39" s="10"/>
      <c r="F39" s="77">
        <v>0</v>
      </c>
      <c r="G39" s="10"/>
      <c r="H39" s="33">
        <v>0</v>
      </c>
      <c r="I39" s="10"/>
      <c r="J39" s="12">
        <v>0</v>
      </c>
      <c r="K39" s="10"/>
      <c r="L39" s="12">
        <v>0</v>
      </c>
      <c r="M39" s="10"/>
      <c r="N39" s="77">
        <v>0</v>
      </c>
      <c r="O39" s="10"/>
      <c r="P39" s="33">
        <v>0</v>
      </c>
      <c r="Q39" s="10"/>
      <c r="R39" s="12">
        <v>0</v>
      </c>
      <c r="S39" s="10"/>
      <c r="T39" s="12">
        <v>0</v>
      </c>
      <c r="U39" s="10"/>
      <c r="V39" s="77">
        <v>0</v>
      </c>
      <c r="W39" s="10"/>
      <c r="X39" s="33">
        <v>0</v>
      </c>
      <c r="Y39" s="10"/>
      <c r="Z39" s="12">
        <v>0</v>
      </c>
      <c r="AA39" s="10"/>
      <c r="AB39" s="12">
        <v>0</v>
      </c>
      <c r="AC39" s="10"/>
      <c r="AD39" s="77">
        <v>0</v>
      </c>
      <c r="AE39" s="10"/>
      <c r="AF39" s="33">
        <v>0</v>
      </c>
      <c r="AG39" s="10"/>
      <c r="AH39" s="12">
        <v>0</v>
      </c>
      <c r="AI39" s="10"/>
      <c r="AJ39" s="12">
        <v>0</v>
      </c>
      <c r="AK39" s="11"/>
      <c r="AL39" s="77">
        <v>0</v>
      </c>
      <c r="AM39" s="10"/>
      <c r="AN39" s="33">
        <v>0</v>
      </c>
      <c r="AO39" s="10"/>
      <c r="AP39" s="12">
        <v>0</v>
      </c>
      <c r="AQ39" s="10"/>
      <c r="AR39" s="12">
        <v>0</v>
      </c>
      <c r="AS39" s="11"/>
      <c r="AT39" s="12">
        <f t="shared" si="1"/>
        <v>0</v>
      </c>
      <c r="AU39" s="11"/>
      <c r="AV39" s="12">
        <f t="shared" si="2"/>
        <v>0</v>
      </c>
      <c r="AW39" s="11"/>
      <c r="AX39" s="63">
        <f t="shared" si="3"/>
        <v>0</v>
      </c>
      <c r="AY39" s="11"/>
      <c r="AZ39" s="48">
        <f t="shared" si="4"/>
        <v>0</v>
      </c>
      <c r="BA39" s="10"/>
      <c r="BB39" s="53">
        <f t="shared" si="5"/>
        <v>0</v>
      </c>
      <c r="BC39" s="11"/>
      <c r="BD39" s="37">
        <v>32</v>
      </c>
      <c r="BE39" s="11"/>
      <c r="BF39" s="21"/>
      <c r="BG39" s="21"/>
      <c r="BH39" s="21"/>
      <c r="BI39" s="21"/>
      <c r="BJ39" s="21"/>
      <c r="BK39" s="21"/>
      <c r="BL39" s="21"/>
      <c r="BM39" s="21"/>
      <c r="BN39" s="21"/>
      <c r="BO39" s="21"/>
    </row>
    <row r="40" spans="1:67" x14ac:dyDescent="0.25">
      <c r="A40" s="4"/>
      <c r="B40" s="12">
        <v>34</v>
      </c>
      <c r="C40" s="10"/>
      <c r="D40" s="12"/>
      <c r="E40" s="10"/>
      <c r="F40" s="77">
        <v>0</v>
      </c>
      <c r="G40" s="10"/>
      <c r="H40" s="33">
        <v>0</v>
      </c>
      <c r="I40" s="10"/>
      <c r="J40" s="12">
        <v>0</v>
      </c>
      <c r="K40" s="10"/>
      <c r="L40" s="12">
        <v>0</v>
      </c>
      <c r="M40" s="10"/>
      <c r="N40" s="77">
        <v>0</v>
      </c>
      <c r="O40" s="10"/>
      <c r="P40" s="33">
        <v>0</v>
      </c>
      <c r="Q40" s="10"/>
      <c r="R40" s="12">
        <v>0</v>
      </c>
      <c r="S40" s="10"/>
      <c r="T40" s="12">
        <v>0</v>
      </c>
      <c r="U40" s="10"/>
      <c r="V40" s="77">
        <v>0</v>
      </c>
      <c r="W40" s="10"/>
      <c r="X40" s="33">
        <v>0</v>
      </c>
      <c r="Y40" s="10"/>
      <c r="Z40" s="12">
        <v>0</v>
      </c>
      <c r="AA40" s="10"/>
      <c r="AB40" s="12">
        <v>0</v>
      </c>
      <c r="AC40" s="10"/>
      <c r="AD40" s="77">
        <v>0</v>
      </c>
      <c r="AE40" s="10"/>
      <c r="AF40" s="33">
        <v>0</v>
      </c>
      <c r="AG40" s="10"/>
      <c r="AH40" s="12">
        <v>0</v>
      </c>
      <c r="AI40" s="10"/>
      <c r="AJ40" s="12">
        <v>0</v>
      </c>
      <c r="AK40" s="11"/>
      <c r="AL40" s="77">
        <v>0</v>
      </c>
      <c r="AM40" s="10"/>
      <c r="AN40" s="33">
        <v>0</v>
      </c>
      <c r="AO40" s="10"/>
      <c r="AP40" s="12">
        <v>0</v>
      </c>
      <c r="AQ40" s="10"/>
      <c r="AR40" s="12">
        <v>0</v>
      </c>
      <c r="AS40" s="11"/>
      <c r="AT40" s="12">
        <f t="shared" si="1"/>
        <v>0</v>
      </c>
      <c r="AU40" s="11"/>
      <c r="AV40" s="12">
        <f t="shared" si="2"/>
        <v>0</v>
      </c>
      <c r="AW40" s="11"/>
      <c r="AX40" s="63">
        <f t="shared" si="3"/>
        <v>0</v>
      </c>
      <c r="AY40" s="11"/>
      <c r="AZ40" s="48">
        <f t="shared" si="4"/>
        <v>0</v>
      </c>
      <c r="BA40" s="10"/>
      <c r="BB40" s="53">
        <f t="shared" si="5"/>
        <v>0</v>
      </c>
      <c r="BC40" s="11"/>
      <c r="BD40" s="37">
        <v>33</v>
      </c>
      <c r="BE40" s="11"/>
      <c r="BF40" s="21"/>
      <c r="BG40" s="21"/>
      <c r="BH40" s="21"/>
      <c r="BI40" s="21"/>
      <c r="BJ40" s="21"/>
      <c r="BK40" s="21"/>
      <c r="BL40" s="21"/>
      <c r="BM40" s="21"/>
      <c r="BN40" s="21"/>
      <c r="BO40" s="21"/>
    </row>
    <row r="41" spans="1:67" x14ac:dyDescent="0.25">
      <c r="A41" s="4"/>
      <c r="B41" s="12">
        <v>35</v>
      </c>
      <c r="C41" s="10"/>
      <c r="D41" s="12"/>
      <c r="E41" s="10"/>
      <c r="F41" s="77">
        <v>0</v>
      </c>
      <c r="G41" s="10"/>
      <c r="H41" s="33">
        <v>0</v>
      </c>
      <c r="I41" s="10"/>
      <c r="J41" s="12">
        <v>0</v>
      </c>
      <c r="K41" s="10"/>
      <c r="L41" s="12">
        <v>0</v>
      </c>
      <c r="M41" s="10"/>
      <c r="N41" s="77">
        <v>0</v>
      </c>
      <c r="O41" s="10"/>
      <c r="P41" s="33">
        <v>0</v>
      </c>
      <c r="Q41" s="10"/>
      <c r="R41" s="12">
        <v>0</v>
      </c>
      <c r="S41" s="10"/>
      <c r="T41" s="12">
        <v>0</v>
      </c>
      <c r="U41" s="10"/>
      <c r="V41" s="77">
        <v>0</v>
      </c>
      <c r="W41" s="10"/>
      <c r="X41" s="33">
        <v>0</v>
      </c>
      <c r="Y41" s="10"/>
      <c r="Z41" s="12">
        <v>0</v>
      </c>
      <c r="AA41" s="10"/>
      <c r="AB41" s="12">
        <v>0</v>
      </c>
      <c r="AC41" s="10"/>
      <c r="AD41" s="77">
        <v>0</v>
      </c>
      <c r="AE41" s="10"/>
      <c r="AF41" s="33">
        <v>0</v>
      </c>
      <c r="AG41" s="10"/>
      <c r="AH41" s="12">
        <v>0</v>
      </c>
      <c r="AI41" s="10"/>
      <c r="AJ41" s="12">
        <v>0</v>
      </c>
      <c r="AK41" s="11"/>
      <c r="AL41" s="77">
        <v>0</v>
      </c>
      <c r="AM41" s="10"/>
      <c r="AN41" s="33">
        <v>0</v>
      </c>
      <c r="AO41" s="10"/>
      <c r="AP41" s="12">
        <v>0</v>
      </c>
      <c r="AQ41" s="10"/>
      <c r="AR41" s="12">
        <v>0</v>
      </c>
      <c r="AS41" s="11"/>
      <c r="AT41" s="12">
        <f t="shared" si="1"/>
        <v>0</v>
      </c>
      <c r="AU41" s="11"/>
      <c r="AV41" s="12">
        <f t="shared" si="2"/>
        <v>0</v>
      </c>
      <c r="AW41" s="11"/>
      <c r="AX41" s="63">
        <f t="shared" si="3"/>
        <v>0</v>
      </c>
      <c r="AY41" s="11"/>
      <c r="AZ41" s="48">
        <f t="shared" si="4"/>
        <v>0</v>
      </c>
      <c r="BA41" s="10"/>
      <c r="BB41" s="53">
        <f t="shared" si="5"/>
        <v>0</v>
      </c>
      <c r="BC41" s="11"/>
      <c r="BD41" s="37">
        <v>34</v>
      </c>
      <c r="BE41" s="11"/>
      <c r="BF41" s="21"/>
      <c r="BG41" s="21"/>
      <c r="BH41" s="21"/>
      <c r="BI41" s="21"/>
      <c r="BJ41" s="21"/>
      <c r="BK41" s="21"/>
      <c r="BL41" s="21"/>
      <c r="BM41" s="21"/>
      <c r="BN41" s="21"/>
      <c r="BO41" s="21"/>
    </row>
    <row r="42" spans="1:67" x14ac:dyDescent="0.25">
      <c r="A42" s="4"/>
      <c r="B42" s="12">
        <v>36</v>
      </c>
      <c r="C42" s="10"/>
      <c r="D42" s="12"/>
      <c r="E42" s="10"/>
      <c r="F42" s="77">
        <v>0</v>
      </c>
      <c r="G42" s="10"/>
      <c r="H42" s="33">
        <v>0</v>
      </c>
      <c r="I42" s="10"/>
      <c r="J42" s="12">
        <v>0</v>
      </c>
      <c r="K42" s="10"/>
      <c r="L42" s="12">
        <v>0</v>
      </c>
      <c r="M42" s="10"/>
      <c r="N42" s="77">
        <v>0</v>
      </c>
      <c r="O42" s="10"/>
      <c r="P42" s="33">
        <v>0</v>
      </c>
      <c r="Q42" s="10"/>
      <c r="R42" s="12">
        <v>0</v>
      </c>
      <c r="S42" s="10"/>
      <c r="T42" s="12">
        <v>0</v>
      </c>
      <c r="U42" s="10"/>
      <c r="V42" s="77">
        <v>0</v>
      </c>
      <c r="W42" s="10"/>
      <c r="X42" s="33">
        <v>0</v>
      </c>
      <c r="Y42" s="10"/>
      <c r="Z42" s="12">
        <v>0</v>
      </c>
      <c r="AA42" s="10"/>
      <c r="AB42" s="12">
        <v>0</v>
      </c>
      <c r="AC42" s="10"/>
      <c r="AD42" s="77">
        <v>0</v>
      </c>
      <c r="AE42" s="10"/>
      <c r="AF42" s="33">
        <v>0</v>
      </c>
      <c r="AG42" s="10"/>
      <c r="AH42" s="12">
        <v>0</v>
      </c>
      <c r="AI42" s="10"/>
      <c r="AJ42" s="12">
        <v>0</v>
      </c>
      <c r="AK42" s="11"/>
      <c r="AL42" s="77">
        <v>0</v>
      </c>
      <c r="AM42" s="10"/>
      <c r="AN42" s="33">
        <v>0</v>
      </c>
      <c r="AO42" s="10"/>
      <c r="AP42" s="12">
        <v>0</v>
      </c>
      <c r="AQ42" s="10"/>
      <c r="AR42" s="12">
        <v>0</v>
      </c>
      <c r="AS42" s="11"/>
      <c r="AT42" s="12">
        <f t="shared" si="1"/>
        <v>0</v>
      </c>
      <c r="AU42" s="11"/>
      <c r="AV42" s="12">
        <f t="shared" si="2"/>
        <v>0</v>
      </c>
      <c r="AW42" s="11"/>
      <c r="AX42" s="63">
        <f t="shared" si="3"/>
        <v>0</v>
      </c>
      <c r="AY42" s="11"/>
      <c r="AZ42" s="48">
        <f t="shared" si="4"/>
        <v>0</v>
      </c>
      <c r="BA42" s="10"/>
      <c r="BB42" s="53">
        <f t="shared" si="5"/>
        <v>0</v>
      </c>
      <c r="BC42" s="11"/>
      <c r="BD42" s="37">
        <v>35</v>
      </c>
      <c r="BE42" s="11"/>
      <c r="BF42" s="21"/>
      <c r="BG42" s="21"/>
      <c r="BH42" s="21"/>
      <c r="BI42" s="21"/>
      <c r="BJ42" s="21"/>
      <c r="BK42" s="21"/>
      <c r="BL42" s="21"/>
      <c r="BM42" s="21"/>
      <c r="BN42" s="21"/>
      <c r="BO42" s="21"/>
    </row>
    <row r="43" spans="1:67" x14ac:dyDescent="0.25">
      <c r="A43" s="4"/>
      <c r="B43" s="12">
        <v>37</v>
      </c>
      <c r="C43" s="10"/>
      <c r="D43" s="12"/>
      <c r="E43" s="10"/>
      <c r="F43" s="77">
        <v>0</v>
      </c>
      <c r="G43" s="10"/>
      <c r="H43" s="33">
        <v>0</v>
      </c>
      <c r="I43" s="10"/>
      <c r="J43" s="12">
        <v>0</v>
      </c>
      <c r="K43" s="10"/>
      <c r="L43" s="12">
        <v>0</v>
      </c>
      <c r="M43" s="10"/>
      <c r="N43" s="77">
        <v>0</v>
      </c>
      <c r="O43" s="10"/>
      <c r="P43" s="33">
        <v>0</v>
      </c>
      <c r="Q43" s="10"/>
      <c r="R43" s="12">
        <v>0</v>
      </c>
      <c r="S43" s="10"/>
      <c r="T43" s="12">
        <v>0</v>
      </c>
      <c r="U43" s="10"/>
      <c r="V43" s="77">
        <v>0</v>
      </c>
      <c r="W43" s="10"/>
      <c r="X43" s="33">
        <v>0</v>
      </c>
      <c r="Y43" s="10"/>
      <c r="Z43" s="12">
        <v>0</v>
      </c>
      <c r="AA43" s="10"/>
      <c r="AB43" s="12">
        <v>0</v>
      </c>
      <c r="AC43" s="10"/>
      <c r="AD43" s="77">
        <v>0</v>
      </c>
      <c r="AE43" s="10"/>
      <c r="AF43" s="33">
        <v>0</v>
      </c>
      <c r="AG43" s="10"/>
      <c r="AH43" s="12">
        <v>0</v>
      </c>
      <c r="AI43" s="10"/>
      <c r="AJ43" s="12">
        <v>0</v>
      </c>
      <c r="AK43" s="11"/>
      <c r="AL43" s="77">
        <v>0</v>
      </c>
      <c r="AM43" s="10"/>
      <c r="AN43" s="33">
        <v>0</v>
      </c>
      <c r="AO43" s="10"/>
      <c r="AP43" s="12">
        <v>0</v>
      </c>
      <c r="AQ43" s="10"/>
      <c r="AR43" s="12">
        <v>0</v>
      </c>
      <c r="AS43" s="11"/>
      <c r="AT43" s="12">
        <f t="shared" si="1"/>
        <v>0</v>
      </c>
      <c r="AU43" s="11"/>
      <c r="AV43" s="12">
        <f t="shared" si="2"/>
        <v>0</v>
      </c>
      <c r="AW43" s="11"/>
      <c r="AX43" s="63">
        <f t="shared" si="3"/>
        <v>0</v>
      </c>
      <c r="AY43" s="11"/>
      <c r="AZ43" s="48">
        <f t="shared" si="4"/>
        <v>0</v>
      </c>
      <c r="BA43" s="10"/>
      <c r="BB43" s="53">
        <f t="shared" si="5"/>
        <v>0</v>
      </c>
      <c r="BC43" s="11"/>
      <c r="BD43" s="37">
        <v>36</v>
      </c>
      <c r="BE43" s="11"/>
      <c r="BF43" s="21"/>
      <c r="BG43" s="21"/>
      <c r="BH43" s="21"/>
      <c r="BI43" s="21"/>
      <c r="BJ43" s="21"/>
      <c r="BK43" s="21"/>
      <c r="BL43" s="21"/>
      <c r="BM43" s="21"/>
      <c r="BN43" s="21"/>
      <c r="BO43" s="21"/>
    </row>
    <row r="44" spans="1:67" x14ac:dyDescent="0.25">
      <c r="A44" s="4"/>
      <c r="B44" s="12">
        <v>38</v>
      </c>
      <c r="C44" s="10"/>
      <c r="D44" s="12"/>
      <c r="E44" s="10"/>
      <c r="F44" s="77">
        <v>0</v>
      </c>
      <c r="G44" s="10"/>
      <c r="H44" s="33">
        <v>0</v>
      </c>
      <c r="I44" s="10"/>
      <c r="J44" s="12">
        <v>0</v>
      </c>
      <c r="K44" s="10"/>
      <c r="L44" s="12">
        <v>0</v>
      </c>
      <c r="M44" s="10"/>
      <c r="N44" s="77">
        <v>0</v>
      </c>
      <c r="O44" s="10"/>
      <c r="P44" s="33">
        <v>0</v>
      </c>
      <c r="Q44" s="10"/>
      <c r="R44" s="12">
        <v>0</v>
      </c>
      <c r="S44" s="10"/>
      <c r="T44" s="12">
        <v>0</v>
      </c>
      <c r="U44" s="10"/>
      <c r="V44" s="77">
        <v>0</v>
      </c>
      <c r="W44" s="10"/>
      <c r="X44" s="33">
        <v>0</v>
      </c>
      <c r="Y44" s="10"/>
      <c r="Z44" s="12">
        <v>0</v>
      </c>
      <c r="AA44" s="10"/>
      <c r="AB44" s="12">
        <v>0</v>
      </c>
      <c r="AC44" s="10"/>
      <c r="AD44" s="77">
        <v>0</v>
      </c>
      <c r="AE44" s="10"/>
      <c r="AF44" s="33">
        <v>0</v>
      </c>
      <c r="AG44" s="10"/>
      <c r="AH44" s="12">
        <v>0</v>
      </c>
      <c r="AI44" s="10"/>
      <c r="AJ44" s="12">
        <v>0</v>
      </c>
      <c r="AK44" s="11"/>
      <c r="AL44" s="77">
        <v>0</v>
      </c>
      <c r="AM44" s="10"/>
      <c r="AN44" s="33">
        <v>0</v>
      </c>
      <c r="AO44" s="10"/>
      <c r="AP44" s="12">
        <v>0</v>
      </c>
      <c r="AQ44" s="10"/>
      <c r="AR44" s="12">
        <v>0</v>
      </c>
      <c r="AS44" s="11"/>
      <c r="AT44" s="12">
        <f t="shared" si="1"/>
        <v>0</v>
      </c>
      <c r="AU44" s="11"/>
      <c r="AV44" s="12">
        <f t="shared" si="2"/>
        <v>0</v>
      </c>
      <c r="AW44" s="11"/>
      <c r="AX44" s="63">
        <f t="shared" si="3"/>
        <v>0</v>
      </c>
      <c r="AY44" s="11"/>
      <c r="AZ44" s="48">
        <f t="shared" si="4"/>
        <v>0</v>
      </c>
      <c r="BA44" s="10"/>
      <c r="BB44" s="53">
        <f t="shared" si="5"/>
        <v>0</v>
      </c>
      <c r="BC44" s="11"/>
      <c r="BD44" s="37">
        <v>37</v>
      </c>
      <c r="BE44" s="11"/>
      <c r="BF44" s="21"/>
      <c r="BG44" s="21"/>
      <c r="BH44" s="21"/>
      <c r="BI44" s="21"/>
      <c r="BJ44" s="21"/>
      <c r="BK44" s="21"/>
      <c r="BL44" s="21"/>
      <c r="BM44" s="21"/>
      <c r="BN44" s="21"/>
      <c r="BO44" s="21"/>
    </row>
    <row r="45" spans="1:67" x14ac:dyDescent="0.25">
      <c r="A45" s="4"/>
      <c r="B45" s="12">
        <v>39</v>
      </c>
      <c r="C45" s="10"/>
      <c r="D45" s="12"/>
      <c r="E45" s="10"/>
      <c r="F45" s="77">
        <v>0</v>
      </c>
      <c r="G45" s="10"/>
      <c r="H45" s="33">
        <v>0</v>
      </c>
      <c r="I45" s="10"/>
      <c r="J45" s="12">
        <v>0</v>
      </c>
      <c r="K45" s="10"/>
      <c r="L45" s="12">
        <v>0</v>
      </c>
      <c r="M45" s="10"/>
      <c r="N45" s="77">
        <v>0</v>
      </c>
      <c r="O45" s="10"/>
      <c r="P45" s="33">
        <v>0</v>
      </c>
      <c r="Q45" s="10"/>
      <c r="R45" s="12">
        <v>0</v>
      </c>
      <c r="S45" s="10"/>
      <c r="T45" s="12">
        <v>0</v>
      </c>
      <c r="U45" s="10"/>
      <c r="V45" s="77">
        <v>0</v>
      </c>
      <c r="W45" s="10"/>
      <c r="X45" s="33">
        <v>0</v>
      </c>
      <c r="Y45" s="10"/>
      <c r="Z45" s="12">
        <v>0</v>
      </c>
      <c r="AA45" s="10"/>
      <c r="AB45" s="12">
        <v>0</v>
      </c>
      <c r="AC45" s="10"/>
      <c r="AD45" s="77">
        <v>0</v>
      </c>
      <c r="AE45" s="10"/>
      <c r="AF45" s="33">
        <v>0</v>
      </c>
      <c r="AG45" s="10"/>
      <c r="AH45" s="12">
        <v>0</v>
      </c>
      <c r="AI45" s="10"/>
      <c r="AJ45" s="12">
        <v>0</v>
      </c>
      <c r="AK45" s="11"/>
      <c r="AL45" s="77">
        <v>0</v>
      </c>
      <c r="AM45" s="10"/>
      <c r="AN45" s="33">
        <v>0</v>
      </c>
      <c r="AO45" s="10"/>
      <c r="AP45" s="12">
        <v>0</v>
      </c>
      <c r="AQ45" s="10"/>
      <c r="AR45" s="12">
        <v>0</v>
      </c>
      <c r="AS45" s="11"/>
      <c r="AT45" s="12">
        <f t="shared" si="1"/>
        <v>0</v>
      </c>
      <c r="AU45" s="11"/>
      <c r="AV45" s="12">
        <f t="shared" si="2"/>
        <v>0</v>
      </c>
      <c r="AW45" s="11"/>
      <c r="AX45" s="63">
        <f t="shared" si="3"/>
        <v>0</v>
      </c>
      <c r="AY45" s="11"/>
      <c r="AZ45" s="48">
        <f t="shared" si="4"/>
        <v>0</v>
      </c>
      <c r="BA45" s="10"/>
      <c r="BB45" s="53">
        <f t="shared" si="5"/>
        <v>0</v>
      </c>
      <c r="BC45" s="11"/>
      <c r="BD45" s="37">
        <v>38</v>
      </c>
      <c r="BE45" s="11"/>
      <c r="BF45" s="21"/>
      <c r="BG45" s="21"/>
      <c r="BH45" s="21"/>
      <c r="BI45" s="21"/>
      <c r="BJ45" s="21"/>
      <c r="BK45" s="21"/>
      <c r="BL45" s="21"/>
      <c r="BM45" s="21"/>
      <c r="BN45" s="21"/>
      <c r="BO45" s="21"/>
    </row>
    <row r="46" spans="1:67" x14ac:dyDescent="0.25">
      <c r="A46" s="4"/>
      <c r="B46" s="12">
        <v>40</v>
      </c>
      <c r="C46" s="10"/>
      <c r="D46" s="12"/>
      <c r="E46" s="10"/>
      <c r="F46" s="77">
        <v>0</v>
      </c>
      <c r="G46" s="10"/>
      <c r="H46" s="33">
        <v>0</v>
      </c>
      <c r="I46" s="10"/>
      <c r="J46" s="12">
        <v>0</v>
      </c>
      <c r="K46" s="10"/>
      <c r="L46" s="12">
        <v>0</v>
      </c>
      <c r="M46" s="10"/>
      <c r="N46" s="77">
        <v>0</v>
      </c>
      <c r="O46" s="10"/>
      <c r="P46" s="33">
        <v>0</v>
      </c>
      <c r="Q46" s="10"/>
      <c r="R46" s="12">
        <v>0</v>
      </c>
      <c r="S46" s="10"/>
      <c r="T46" s="12">
        <v>0</v>
      </c>
      <c r="U46" s="10"/>
      <c r="V46" s="77">
        <v>0</v>
      </c>
      <c r="W46" s="10"/>
      <c r="X46" s="33">
        <v>0</v>
      </c>
      <c r="Y46" s="10"/>
      <c r="Z46" s="12">
        <v>0</v>
      </c>
      <c r="AA46" s="10"/>
      <c r="AB46" s="12">
        <v>0</v>
      </c>
      <c r="AC46" s="10"/>
      <c r="AD46" s="77">
        <v>0</v>
      </c>
      <c r="AE46" s="10"/>
      <c r="AF46" s="33">
        <v>0</v>
      </c>
      <c r="AG46" s="10"/>
      <c r="AH46" s="12">
        <v>0</v>
      </c>
      <c r="AI46" s="10"/>
      <c r="AJ46" s="12">
        <v>0</v>
      </c>
      <c r="AK46" s="11"/>
      <c r="AL46" s="77">
        <v>0</v>
      </c>
      <c r="AM46" s="10"/>
      <c r="AN46" s="33">
        <v>0</v>
      </c>
      <c r="AO46" s="10"/>
      <c r="AP46" s="12">
        <v>0</v>
      </c>
      <c r="AQ46" s="10"/>
      <c r="AR46" s="12">
        <v>0</v>
      </c>
      <c r="AS46" s="11"/>
      <c r="AT46" s="12">
        <f t="shared" si="1"/>
        <v>0</v>
      </c>
      <c r="AU46" s="11"/>
      <c r="AV46" s="12">
        <f t="shared" si="2"/>
        <v>0</v>
      </c>
      <c r="AW46" s="11"/>
      <c r="AX46" s="63">
        <f t="shared" si="3"/>
        <v>0</v>
      </c>
      <c r="AY46" s="11"/>
      <c r="AZ46" s="48">
        <f t="shared" si="4"/>
        <v>0</v>
      </c>
      <c r="BA46" s="10"/>
      <c r="BB46" s="53">
        <f t="shared" si="5"/>
        <v>0</v>
      </c>
      <c r="BC46" s="11"/>
      <c r="BD46" s="37">
        <v>39</v>
      </c>
      <c r="BE46" s="11"/>
      <c r="BF46" s="21"/>
      <c r="BG46" s="21"/>
      <c r="BH46" s="21"/>
      <c r="BI46" s="21"/>
      <c r="BJ46" s="21"/>
      <c r="BK46" s="21"/>
      <c r="BL46" s="21"/>
      <c r="BM46" s="21"/>
      <c r="BN46" s="21"/>
      <c r="BO46" s="21"/>
    </row>
    <row r="47" spans="1:67" x14ac:dyDescent="0.25">
      <c r="A47" s="4"/>
      <c r="B47" s="12">
        <v>41</v>
      </c>
      <c r="C47" s="10"/>
      <c r="D47" s="12"/>
      <c r="E47" s="10"/>
      <c r="F47" s="77">
        <v>0</v>
      </c>
      <c r="G47" s="10"/>
      <c r="H47" s="33">
        <v>0</v>
      </c>
      <c r="I47" s="10"/>
      <c r="J47" s="12">
        <v>0</v>
      </c>
      <c r="K47" s="10"/>
      <c r="L47" s="12">
        <v>0</v>
      </c>
      <c r="M47" s="10"/>
      <c r="N47" s="77">
        <v>0</v>
      </c>
      <c r="O47" s="10"/>
      <c r="P47" s="33">
        <v>0</v>
      </c>
      <c r="Q47" s="10"/>
      <c r="R47" s="12">
        <v>0</v>
      </c>
      <c r="S47" s="10"/>
      <c r="T47" s="12">
        <v>0</v>
      </c>
      <c r="U47" s="10"/>
      <c r="V47" s="77">
        <v>0</v>
      </c>
      <c r="W47" s="10"/>
      <c r="X47" s="33">
        <v>0</v>
      </c>
      <c r="Y47" s="10"/>
      <c r="Z47" s="12">
        <v>0</v>
      </c>
      <c r="AA47" s="10"/>
      <c r="AB47" s="12">
        <v>0</v>
      </c>
      <c r="AC47" s="10"/>
      <c r="AD47" s="77">
        <v>0</v>
      </c>
      <c r="AE47" s="10"/>
      <c r="AF47" s="33">
        <v>0</v>
      </c>
      <c r="AG47" s="10"/>
      <c r="AH47" s="12">
        <v>0</v>
      </c>
      <c r="AI47" s="10"/>
      <c r="AJ47" s="12">
        <v>0</v>
      </c>
      <c r="AK47" s="11"/>
      <c r="AL47" s="77">
        <v>0</v>
      </c>
      <c r="AM47" s="10"/>
      <c r="AN47" s="33">
        <v>0</v>
      </c>
      <c r="AO47" s="10"/>
      <c r="AP47" s="12">
        <v>0</v>
      </c>
      <c r="AQ47" s="10"/>
      <c r="AR47" s="12">
        <v>0</v>
      </c>
      <c r="AS47" s="11"/>
      <c r="AT47" s="12">
        <f t="shared" si="1"/>
        <v>0</v>
      </c>
      <c r="AU47" s="11"/>
      <c r="AV47" s="12">
        <f t="shared" si="2"/>
        <v>0</v>
      </c>
      <c r="AW47" s="11"/>
      <c r="AX47" s="63">
        <f t="shared" si="3"/>
        <v>0</v>
      </c>
      <c r="AY47" s="11"/>
      <c r="AZ47" s="48">
        <f t="shared" si="4"/>
        <v>0</v>
      </c>
      <c r="BA47" s="10"/>
      <c r="BB47" s="53">
        <f t="shared" si="5"/>
        <v>0</v>
      </c>
      <c r="BC47" s="11"/>
      <c r="BD47" s="37">
        <v>40</v>
      </c>
      <c r="BE47" s="11"/>
      <c r="BF47" s="21"/>
      <c r="BG47" s="21"/>
      <c r="BH47" s="21"/>
      <c r="BI47" s="21"/>
      <c r="BJ47" s="21"/>
      <c r="BK47" s="21"/>
      <c r="BL47" s="21"/>
      <c r="BM47" s="21"/>
      <c r="BN47" s="21"/>
      <c r="BO47" s="21"/>
    </row>
    <row r="48" spans="1:67" x14ac:dyDescent="0.25">
      <c r="A48" s="4"/>
      <c r="B48" s="12">
        <v>42</v>
      </c>
      <c r="C48" s="10"/>
      <c r="D48" s="12"/>
      <c r="E48" s="10"/>
      <c r="F48" s="77">
        <v>0</v>
      </c>
      <c r="G48" s="10"/>
      <c r="H48" s="33">
        <v>0</v>
      </c>
      <c r="I48" s="10"/>
      <c r="J48" s="12">
        <v>0</v>
      </c>
      <c r="K48" s="10"/>
      <c r="L48" s="12">
        <v>0</v>
      </c>
      <c r="M48" s="10"/>
      <c r="N48" s="77">
        <v>0</v>
      </c>
      <c r="O48" s="10"/>
      <c r="P48" s="33">
        <v>0</v>
      </c>
      <c r="Q48" s="10"/>
      <c r="R48" s="12">
        <v>0</v>
      </c>
      <c r="S48" s="10"/>
      <c r="T48" s="12">
        <v>0</v>
      </c>
      <c r="U48" s="10"/>
      <c r="V48" s="77">
        <v>0</v>
      </c>
      <c r="W48" s="10"/>
      <c r="X48" s="33">
        <v>0</v>
      </c>
      <c r="Y48" s="10"/>
      <c r="Z48" s="12">
        <v>0</v>
      </c>
      <c r="AA48" s="10"/>
      <c r="AB48" s="12">
        <v>0</v>
      </c>
      <c r="AC48" s="10"/>
      <c r="AD48" s="77">
        <v>0</v>
      </c>
      <c r="AE48" s="10"/>
      <c r="AF48" s="33">
        <v>0</v>
      </c>
      <c r="AG48" s="10"/>
      <c r="AH48" s="12">
        <v>0</v>
      </c>
      <c r="AI48" s="10"/>
      <c r="AJ48" s="12">
        <v>0</v>
      </c>
      <c r="AK48" s="11"/>
      <c r="AL48" s="77">
        <v>0</v>
      </c>
      <c r="AM48" s="10"/>
      <c r="AN48" s="33">
        <v>0</v>
      </c>
      <c r="AO48" s="10"/>
      <c r="AP48" s="12">
        <v>0</v>
      </c>
      <c r="AQ48" s="10"/>
      <c r="AR48" s="12">
        <v>0</v>
      </c>
      <c r="AS48" s="11"/>
      <c r="AT48" s="12">
        <f t="shared" si="1"/>
        <v>0</v>
      </c>
      <c r="AU48" s="11"/>
      <c r="AV48" s="12">
        <f t="shared" si="2"/>
        <v>0</v>
      </c>
      <c r="AW48" s="11"/>
      <c r="AX48" s="63">
        <f t="shared" si="3"/>
        <v>0</v>
      </c>
      <c r="AY48" s="11"/>
      <c r="AZ48" s="48">
        <f t="shared" si="4"/>
        <v>0</v>
      </c>
      <c r="BA48" s="10"/>
      <c r="BB48" s="53">
        <f t="shared" si="5"/>
        <v>0</v>
      </c>
      <c r="BC48" s="11"/>
      <c r="BD48" s="37">
        <v>41</v>
      </c>
      <c r="BE48" s="11"/>
      <c r="BF48" s="21"/>
      <c r="BG48" s="21"/>
      <c r="BH48" s="21"/>
      <c r="BI48" s="21"/>
      <c r="BJ48" s="21"/>
      <c r="BK48" s="21"/>
      <c r="BL48" s="21"/>
      <c r="BM48" s="21"/>
      <c r="BN48" s="21"/>
      <c r="BO48" s="21"/>
    </row>
    <row r="49" spans="1:67" x14ac:dyDescent="0.25">
      <c r="A49" s="4"/>
      <c r="B49" s="12">
        <v>43</v>
      </c>
      <c r="C49" s="10"/>
      <c r="D49" s="12"/>
      <c r="E49" s="10"/>
      <c r="F49" s="77">
        <v>0</v>
      </c>
      <c r="G49" s="10"/>
      <c r="H49" s="33">
        <v>0</v>
      </c>
      <c r="I49" s="10"/>
      <c r="J49" s="12">
        <v>0</v>
      </c>
      <c r="K49" s="10"/>
      <c r="L49" s="12">
        <v>0</v>
      </c>
      <c r="M49" s="10"/>
      <c r="N49" s="77">
        <v>0</v>
      </c>
      <c r="O49" s="10"/>
      <c r="P49" s="33">
        <v>0</v>
      </c>
      <c r="Q49" s="10"/>
      <c r="R49" s="12">
        <v>0</v>
      </c>
      <c r="S49" s="10"/>
      <c r="T49" s="12">
        <v>0</v>
      </c>
      <c r="U49" s="10"/>
      <c r="V49" s="77">
        <v>0</v>
      </c>
      <c r="W49" s="10"/>
      <c r="X49" s="33">
        <v>0</v>
      </c>
      <c r="Y49" s="10"/>
      <c r="Z49" s="12">
        <v>0</v>
      </c>
      <c r="AA49" s="10"/>
      <c r="AB49" s="12">
        <v>0</v>
      </c>
      <c r="AC49" s="10"/>
      <c r="AD49" s="77">
        <v>0</v>
      </c>
      <c r="AE49" s="10"/>
      <c r="AF49" s="33">
        <v>0</v>
      </c>
      <c r="AG49" s="10"/>
      <c r="AH49" s="12">
        <v>0</v>
      </c>
      <c r="AI49" s="10"/>
      <c r="AJ49" s="12">
        <v>0</v>
      </c>
      <c r="AK49" s="11"/>
      <c r="AL49" s="77">
        <v>0</v>
      </c>
      <c r="AM49" s="10"/>
      <c r="AN49" s="33">
        <v>0</v>
      </c>
      <c r="AO49" s="10"/>
      <c r="AP49" s="12">
        <v>0</v>
      </c>
      <c r="AQ49" s="10"/>
      <c r="AR49" s="12">
        <v>0</v>
      </c>
      <c r="AS49" s="11"/>
      <c r="AT49" s="12">
        <f t="shared" si="1"/>
        <v>0</v>
      </c>
      <c r="AU49" s="11"/>
      <c r="AV49" s="12">
        <f t="shared" si="2"/>
        <v>0</v>
      </c>
      <c r="AW49" s="11"/>
      <c r="AX49" s="63">
        <f t="shared" si="3"/>
        <v>0</v>
      </c>
      <c r="AY49" s="11"/>
      <c r="AZ49" s="48">
        <f t="shared" si="4"/>
        <v>0</v>
      </c>
      <c r="BA49" s="10"/>
      <c r="BB49" s="53">
        <f t="shared" si="5"/>
        <v>0</v>
      </c>
      <c r="BC49" s="11"/>
      <c r="BD49" s="37">
        <v>42</v>
      </c>
      <c r="BE49" s="11"/>
      <c r="BF49" s="21"/>
      <c r="BG49" s="21"/>
      <c r="BH49" s="21"/>
      <c r="BI49" s="21"/>
      <c r="BJ49" s="21"/>
      <c r="BK49" s="21"/>
      <c r="BL49" s="21"/>
      <c r="BM49" s="21"/>
      <c r="BN49" s="21"/>
      <c r="BO49" s="21"/>
    </row>
    <row r="50" spans="1:67" x14ac:dyDescent="0.25">
      <c r="A50" s="4"/>
      <c r="B50" s="12">
        <v>44</v>
      </c>
      <c r="C50" s="10"/>
      <c r="D50" s="12"/>
      <c r="E50" s="10"/>
      <c r="F50" s="77">
        <v>0</v>
      </c>
      <c r="G50" s="10"/>
      <c r="H50" s="33">
        <v>0</v>
      </c>
      <c r="I50" s="10"/>
      <c r="J50" s="12">
        <v>0</v>
      </c>
      <c r="K50" s="10"/>
      <c r="L50" s="12">
        <v>0</v>
      </c>
      <c r="M50" s="10"/>
      <c r="N50" s="77">
        <v>0</v>
      </c>
      <c r="O50" s="10"/>
      <c r="P50" s="33">
        <v>0</v>
      </c>
      <c r="Q50" s="10"/>
      <c r="R50" s="12">
        <v>0</v>
      </c>
      <c r="S50" s="10"/>
      <c r="T50" s="12">
        <v>0</v>
      </c>
      <c r="U50" s="10"/>
      <c r="V50" s="77">
        <v>0</v>
      </c>
      <c r="W50" s="10"/>
      <c r="X50" s="33">
        <v>0</v>
      </c>
      <c r="Y50" s="10"/>
      <c r="Z50" s="12">
        <v>0</v>
      </c>
      <c r="AA50" s="10"/>
      <c r="AB50" s="12">
        <v>0</v>
      </c>
      <c r="AC50" s="10"/>
      <c r="AD50" s="77">
        <v>0</v>
      </c>
      <c r="AE50" s="10"/>
      <c r="AF50" s="33">
        <v>0</v>
      </c>
      <c r="AG50" s="10"/>
      <c r="AH50" s="12">
        <v>0</v>
      </c>
      <c r="AI50" s="10"/>
      <c r="AJ50" s="12">
        <v>0</v>
      </c>
      <c r="AK50" s="11"/>
      <c r="AL50" s="77">
        <v>0</v>
      </c>
      <c r="AM50" s="10"/>
      <c r="AN50" s="33">
        <v>0</v>
      </c>
      <c r="AO50" s="10"/>
      <c r="AP50" s="12">
        <v>0</v>
      </c>
      <c r="AQ50" s="10"/>
      <c r="AR50" s="12">
        <v>0</v>
      </c>
      <c r="AS50" s="11"/>
      <c r="AT50" s="12">
        <f t="shared" si="1"/>
        <v>0</v>
      </c>
      <c r="AU50" s="11"/>
      <c r="AV50" s="12">
        <f t="shared" si="2"/>
        <v>0</v>
      </c>
      <c r="AW50" s="11"/>
      <c r="AX50" s="63">
        <f t="shared" si="3"/>
        <v>0</v>
      </c>
      <c r="AY50" s="11"/>
      <c r="AZ50" s="48">
        <f t="shared" si="4"/>
        <v>0</v>
      </c>
      <c r="BA50" s="10"/>
      <c r="BB50" s="53">
        <f t="shared" si="5"/>
        <v>0</v>
      </c>
      <c r="BC50" s="11"/>
      <c r="BD50" s="37">
        <v>43</v>
      </c>
      <c r="BE50" s="11"/>
      <c r="BF50" s="21"/>
      <c r="BG50" s="21"/>
      <c r="BH50" s="21"/>
      <c r="BI50" s="21"/>
      <c r="BJ50" s="21"/>
      <c r="BK50" s="21"/>
      <c r="BL50" s="21"/>
      <c r="BM50" s="21"/>
      <c r="BN50" s="21"/>
      <c r="BO50" s="21"/>
    </row>
    <row r="51" spans="1:67" x14ac:dyDescent="0.25">
      <c r="A51" s="4"/>
      <c r="B51" s="12">
        <v>45</v>
      </c>
      <c r="C51" s="10"/>
      <c r="D51" s="12"/>
      <c r="E51" s="10"/>
      <c r="F51" s="77">
        <v>0</v>
      </c>
      <c r="G51" s="10"/>
      <c r="H51" s="33">
        <v>0</v>
      </c>
      <c r="I51" s="10"/>
      <c r="J51" s="12">
        <v>0</v>
      </c>
      <c r="K51" s="10"/>
      <c r="L51" s="12">
        <v>0</v>
      </c>
      <c r="M51" s="10"/>
      <c r="N51" s="77">
        <v>0</v>
      </c>
      <c r="O51" s="10"/>
      <c r="P51" s="33">
        <v>0</v>
      </c>
      <c r="Q51" s="10"/>
      <c r="R51" s="12">
        <v>0</v>
      </c>
      <c r="S51" s="10"/>
      <c r="T51" s="12">
        <v>0</v>
      </c>
      <c r="U51" s="10"/>
      <c r="V51" s="77">
        <v>0</v>
      </c>
      <c r="W51" s="10"/>
      <c r="X51" s="33">
        <v>0</v>
      </c>
      <c r="Y51" s="10"/>
      <c r="Z51" s="12">
        <v>0</v>
      </c>
      <c r="AA51" s="10"/>
      <c r="AB51" s="12">
        <v>0</v>
      </c>
      <c r="AC51" s="10"/>
      <c r="AD51" s="77">
        <v>0</v>
      </c>
      <c r="AE51" s="10"/>
      <c r="AF51" s="33">
        <v>0</v>
      </c>
      <c r="AG51" s="10"/>
      <c r="AH51" s="12">
        <v>0</v>
      </c>
      <c r="AI51" s="10"/>
      <c r="AJ51" s="12">
        <v>0</v>
      </c>
      <c r="AK51" s="11"/>
      <c r="AL51" s="77">
        <v>0</v>
      </c>
      <c r="AM51" s="10"/>
      <c r="AN51" s="33">
        <v>0</v>
      </c>
      <c r="AO51" s="10"/>
      <c r="AP51" s="12">
        <v>0</v>
      </c>
      <c r="AQ51" s="10"/>
      <c r="AR51" s="12">
        <v>0</v>
      </c>
      <c r="AS51" s="11"/>
      <c r="AT51" s="12">
        <f t="shared" si="1"/>
        <v>0</v>
      </c>
      <c r="AU51" s="11"/>
      <c r="AV51" s="12">
        <f t="shared" si="2"/>
        <v>0</v>
      </c>
      <c r="AW51" s="11"/>
      <c r="AX51" s="63">
        <f t="shared" si="3"/>
        <v>0</v>
      </c>
      <c r="AY51" s="11"/>
      <c r="AZ51" s="48">
        <f t="shared" si="4"/>
        <v>0</v>
      </c>
      <c r="BA51" s="10"/>
      <c r="BB51" s="53">
        <f t="shared" si="5"/>
        <v>0</v>
      </c>
      <c r="BC51" s="11"/>
      <c r="BD51" s="37">
        <v>44</v>
      </c>
      <c r="BE51" s="11"/>
      <c r="BF51" s="21"/>
      <c r="BG51" s="21"/>
      <c r="BH51" s="21"/>
      <c r="BI51" s="21"/>
      <c r="BJ51" s="21"/>
      <c r="BK51" s="21"/>
      <c r="BL51" s="21"/>
      <c r="BM51" s="21"/>
      <c r="BN51" s="21"/>
      <c r="BO51" s="21"/>
    </row>
    <row r="52" spans="1:67" x14ac:dyDescent="0.25">
      <c r="A52" s="4"/>
      <c r="B52" s="12">
        <v>46</v>
      </c>
      <c r="C52" s="10"/>
      <c r="D52" s="12"/>
      <c r="E52" s="10"/>
      <c r="F52" s="77">
        <v>0</v>
      </c>
      <c r="G52" s="10"/>
      <c r="H52" s="33">
        <v>0</v>
      </c>
      <c r="I52" s="10"/>
      <c r="J52" s="12">
        <v>0</v>
      </c>
      <c r="K52" s="10"/>
      <c r="L52" s="12">
        <v>0</v>
      </c>
      <c r="M52" s="10"/>
      <c r="N52" s="77">
        <v>0</v>
      </c>
      <c r="O52" s="10"/>
      <c r="P52" s="33">
        <v>0</v>
      </c>
      <c r="Q52" s="10"/>
      <c r="R52" s="12">
        <v>0</v>
      </c>
      <c r="S52" s="10"/>
      <c r="T52" s="12">
        <v>0</v>
      </c>
      <c r="U52" s="10"/>
      <c r="V52" s="77">
        <v>0</v>
      </c>
      <c r="W52" s="10"/>
      <c r="X52" s="33">
        <v>0</v>
      </c>
      <c r="Y52" s="10"/>
      <c r="Z52" s="12">
        <v>0</v>
      </c>
      <c r="AA52" s="10"/>
      <c r="AB52" s="12">
        <v>0</v>
      </c>
      <c r="AC52" s="10"/>
      <c r="AD52" s="77">
        <v>0</v>
      </c>
      <c r="AE52" s="10"/>
      <c r="AF52" s="33">
        <v>0</v>
      </c>
      <c r="AG52" s="10"/>
      <c r="AH52" s="12">
        <v>0</v>
      </c>
      <c r="AI52" s="10"/>
      <c r="AJ52" s="12">
        <v>0</v>
      </c>
      <c r="AK52" s="11"/>
      <c r="AL52" s="77">
        <v>0</v>
      </c>
      <c r="AM52" s="10"/>
      <c r="AN52" s="33">
        <v>0</v>
      </c>
      <c r="AO52" s="10"/>
      <c r="AP52" s="12">
        <v>0</v>
      </c>
      <c r="AQ52" s="10"/>
      <c r="AR52" s="12">
        <v>0</v>
      </c>
      <c r="AS52" s="11"/>
      <c r="AT52" s="12">
        <f t="shared" si="1"/>
        <v>0</v>
      </c>
      <c r="AU52" s="11"/>
      <c r="AV52" s="12">
        <f t="shared" si="2"/>
        <v>0</v>
      </c>
      <c r="AW52" s="11"/>
      <c r="AX52" s="63">
        <f t="shared" si="3"/>
        <v>0</v>
      </c>
      <c r="AY52" s="11"/>
      <c r="AZ52" s="48">
        <f t="shared" si="4"/>
        <v>0</v>
      </c>
      <c r="BA52" s="10"/>
      <c r="BB52" s="53">
        <f t="shared" si="5"/>
        <v>0</v>
      </c>
      <c r="BC52" s="11"/>
      <c r="BD52" s="37">
        <v>45</v>
      </c>
      <c r="BE52" s="11"/>
      <c r="BF52" s="21"/>
      <c r="BG52" s="21"/>
      <c r="BH52" s="21"/>
      <c r="BI52" s="21"/>
      <c r="BJ52" s="21"/>
      <c r="BK52" s="21"/>
      <c r="BL52" s="21"/>
      <c r="BM52" s="21"/>
      <c r="BN52" s="21"/>
      <c r="BO52" s="21"/>
    </row>
    <row r="53" spans="1:67" x14ac:dyDescent="0.25">
      <c r="A53" s="4"/>
      <c r="B53" s="12">
        <v>47</v>
      </c>
      <c r="C53" s="10"/>
      <c r="D53" s="12"/>
      <c r="E53" s="10"/>
      <c r="F53" s="77">
        <v>0</v>
      </c>
      <c r="G53" s="10"/>
      <c r="H53" s="33">
        <v>0</v>
      </c>
      <c r="I53" s="10"/>
      <c r="J53" s="12">
        <v>0</v>
      </c>
      <c r="K53" s="10"/>
      <c r="L53" s="12">
        <v>0</v>
      </c>
      <c r="M53" s="10"/>
      <c r="N53" s="77">
        <v>0</v>
      </c>
      <c r="O53" s="10"/>
      <c r="P53" s="33">
        <v>0</v>
      </c>
      <c r="Q53" s="10"/>
      <c r="R53" s="12">
        <v>0</v>
      </c>
      <c r="S53" s="10"/>
      <c r="T53" s="12">
        <v>0</v>
      </c>
      <c r="U53" s="10"/>
      <c r="V53" s="77">
        <v>0</v>
      </c>
      <c r="W53" s="10"/>
      <c r="X53" s="33">
        <v>0</v>
      </c>
      <c r="Y53" s="10"/>
      <c r="Z53" s="12">
        <v>0</v>
      </c>
      <c r="AA53" s="10"/>
      <c r="AB53" s="12">
        <v>0</v>
      </c>
      <c r="AC53" s="10"/>
      <c r="AD53" s="77">
        <v>0</v>
      </c>
      <c r="AE53" s="10"/>
      <c r="AF53" s="33">
        <v>0</v>
      </c>
      <c r="AG53" s="10"/>
      <c r="AH53" s="12">
        <v>0</v>
      </c>
      <c r="AI53" s="10"/>
      <c r="AJ53" s="12">
        <v>0</v>
      </c>
      <c r="AK53" s="11"/>
      <c r="AL53" s="77">
        <v>0</v>
      </c>
      <c r="AM53" s="10"/>
      <c r="AN53" s="33">
        <v>0</v>
      </c>
      <c r="AO53" s="10"/>
      <c r="AP53" s="12">
        <v>0</v>
      </c>
      <c r="AQ53" s="10"/>
      <c r="AR53" s="12">
        <v>0</v>
      </c>
      <c r="AS53" s="11"/>
      <c r="AT53" s="12">
        <f t="shared" si="1"/>
        <v>0</v>
      </c>
      <c r="AU53" s="11"/>
      <c r="AV53" s="12">
        <f t="shared" si="2"/>
        <v>0</v>
      </c>
      <c r="AW53" s="11"/>
      <c r="AX53" s="63">
        <f t="shared" si="3"/>
        <v>0</v>
      </c>
      <c r="AY53" s="11"/>
      <c r="AZ53" s="48">
        <f t="shared" si="4"/>
        <v>0</v>
      </c>
      <c r="BA53" s="10"/>
      <c r="BB53" s="53">
        <f t="shared" si="5"/>
        <v>0</v>
      </c>
      <c r="BC53" s="11"/>
      <c r="BD53" s="37">
        <v>46</v>
      </c>
      <c r="BE53" s="11"/>
      <c r="BF53" s="21"/>
      <c r="BG53" s="21"/>
      <c r="BH53" s="21"/>
      <c r="BI53" s="21"/>
      <c r="BJ53" s="21"/>
      <c r="BK53" s="21"/>
      <c r="BL53" s="21"/>
      <c r="BM53" s="21"/>
      <c r="BN53" s="21"/>
      <c r="BO53" s="21"/>
    </row>
    <row r="54" spans="1:67" x14ac:dyDescent="0.25">
      <c r="A54" s="4"/>
      <c r="B54" s="12">
        <v>48</v>
      </c>
      <c r="C54" s="10"/>
      <c r="D54" s="12"/>
      <c r="E54" s="10"/>
      <c r="F54" s="77">
        <v>0</v>
      </c>
      <c r="G54" s="10"/>
      <c r="H54" s="33">
        <v>0</v>
      </c>
      <c r="I54" s="10"/>
      <c r="J54" s="12">
        <v>0</v>
      </c>
      <c r="K54" s="10"/>
      <c r="L54" s="12">
        <v>0</v>
      </c>
      <c r="M54" s="10"/>
      <c r="N54" s="77">
        <v>0</v>
      </c>
      <c r="O54" s="10"/>
      <c r="P54" s="33">
        <v>0</v>
      </c>
      <c r="Q54" s="10"/>
      <c r="R54" s="12">
        <v>0</v>
      </c>
      <c r="S54" s="10"/>
      <c r="T54" s="12">
        <v>0</v>
      </c>
      <c r="U54" s="10"/>
      <c r="V54" s="77">
        <v>0</v>
      </c>
      <c r="W54" s="10"/>
      <c r="X54" s="33">
        <v>0</v>
      </c>
      <c r="Y54" s="10"/>
      <c r="Z54" s="12">
        <v>0</v>
      </c>
      <c r="AA54" s="10"/>
      <c r="AB54" s="12">
        <v>0</v>
      </c>
      <c r="AC54" s="10"/>
      <c r="AD54" s="77">
        <v>0</v>
      </c>
      <c r="AE54" s="10"/>
      <c r="AF54" s="33">
        <v>0</v>
      </c>
      <c r="AG54" s="10"/>
      <c r="AH54" s="12">
        <v>0</v>
      </c>
      <c r="AI54" s="10"/>
      <c r="AJ54" s="12">
        <v>0</v>
      </c>
      <c r="AK54" s="11"/>
      <c r="AL54" s="77">
        <v>0</v>
      </c>
      <c r="AM54" s="10"/>
      <c r="AN54" s="33">
        <v>0</v>
      </c>
      <c r="AO54" s="10"/>
      <c r="AP54" s="12">
        <v>0</v>
      </c>
      <c r="AQ54" s="10"/>
      <c r="AR54" s="12">
        <v>0</v>
      </c>
      <c r="AS54" s="11"/>
      <c r="AT54" s="12">
        <f t="shared" si="1"/>
        <v>0</v>
      </c>
      <c r="AU54" s="11"/>
      <c r="AV54" s="12">
        <f t="shared" si="2"/>
        <v>0</v>
      </c>
      <c r="AW54" s="11"/>
      <c r="AX54" s="63">
        <f t="shared" si="3"/>
        <v>0</v>
      </c>
      <c r="AY54" s="11"/>
      <c r="AZ54" s="48">
        <f t="shared" si="4"/>
        <v>0</v>
      </c>
      <c r="BA54" s="10"/>
      <c r="BB54" s="53">
        <f t="shared" si="5"/>
        <v>0</v>
      </c>
      <c r="BC54" s="11"/>
      <c r="BD54" s="37">
        <v>47</v>
      </c>
      <c r="BE54" s="11"/>
      <c r="BF54" s="21"/>
      <c r="BG54" s="21"/>
      <c r="BH54" s="21"/>
      <c r="BI54" s="21"/>
      <c r="BJ54" s="21"/>
      <c r="BK54" s="21"/>
      <c r="BL54" s="21"/>
      <c r="BM54" s="21"/>
      <c r="BN54" s="21"/>
      <c r="BO54" s="21"/>
    </row>
    <row r="55" spans="1:67" x14ac:dyDescent="0.25">
      <c r="A55" s="4"/>
      <c r="B55" s="12">
        <v>49</v>
      </c>
      <c r="C55" s="10"/>
      <c r="D55" s="12"/>
      <c r="E55" s="10"/>
      <c r="F55" s="77">
        <v>0</v>
      </c>
      <c r="G55" s="10"/>
      <c r="H55" s="33">
        <v>0</v>
      </c>
      <c r="I55" s="10"/>
      <c r="J55" s="12">
        <v>0</v>
      </c>
      <c r="K55" s="10"/>
      <c r="L55" s="12">
        <v>0</v>
      </c>
      <c r="M55" s="10"/>
      <c r="N55" s="77">
        <v>0</v>
      </c>
      <c r="O55" s="10"/>
      <c r="P55" s="33">
        <v>0</v>
      </c>
      <c r="Q55" s="10"/>
      <c r="R55" s="12">
        <v>0</v>
      </c>
      <c r="S55" s="10"/>
      <c r="T55" s="12">
        <v>0</v>
      </c>
      <c r="U55" s="10"/>
      <c r="V55" s="77">
        <v>0</v>
      </c>
      <c r="W55" s="10"/>
      <c r="X55" s="33">
        <v>0</v>
      </c>
      <c r="Y55" s="10"/>
      <c r="Z55" s="12">
        <v>0</v>
      </c>
      <c r="AA55" s="10"/>
      <c r="AB55" s="12">
        <v>0</v>
      </c>
      <c r="AC55" s="10"/>
      <c r="AD55" s="77">
        <v>0</v>
      </c>
      <c r="AE55" s="10"/>
      <c r="AF55" s="33">
        <v>0</v>
      </c>
      <c r="AG55" s="10"/>
      <c r="AH55" s="12">
        <v>0</v>
      </c>
      <c r="AI55" s="10"/>
      <c r="AJ55" s="12">
        <v>0</v>
      </c>
      <c r="AK55" s="11"/>
      <c r="AL55" s="77">
        <v>0</v>
      </c>
      <c r="AM55" s="10"/>
      <c r="AN55" s="33">
        <v>0</v>
      </c>
      <c r="AO55" s="10"/>
      <c r="AP55" s="12">
        <v>0</v>
      </c>
      <c r="AQ55" s="10"/>
      <c r="AR55" s="12">
        <v>0</v>
      </c>
      <c r="AS55" s="11"/>
      <c r="AT55" s="12">
        <f t="shared" si="1"/>
        <v>0</v>
      </c>
      <c r="AU55" s="11"/>
      <c r="AV55" s="12">
        <f t="shared" si="2"/>
        <v>0</v>
      </c>
      <c r="AW55" s="11"/>
      <c r="AX55" s="63">
        <f t="shared" si="3"/>
        <v>0</v>
      </c>
      <c r="AY55" s="11"/>
      <c r="AZ55" s="48">
        <f t="shared" si="4"/>
        <v>0</v>
      </c>
      <c r="BA55" s="10"/>
      <c r="BB55" s="53">
        <f t="shared" si="5"/>
        <v>0</v>
      </c>
      <c r="BC55" s="11"/>
      <c r="BD55" s="37">
        <v>48</v>
      </c>
      <c r="BE55" s="11"/>
      <c r="BF55" s="21"/>
      <c r="BG55" s="21"/>
      <c r="BH55" s="21"/>
      <c r="BI55" s="21"/>
      <c r="BJ55" s="21"/>
      <c r="BK55" s="21"/>
      <c r="BL55" s="21"/>
      <c r="BM55" s="21"/>
      <c r="BN55" s="21"/>
      <c r="BO55" s="21"/>
    </row>
    <row r="56" spans="1:67" x14ac:dyDescent="0.25">
      <c r="A56" s="4"/>
      <c r="B56" s="12">
        <v>50</v>
      </c>
      <c r="C56" s="10"/>
      <c r="D56" s="12"/>
      <c r="E56" s="10"/>
      <c r="F56" s="77">
        <v>0</v>
      </c>
      <c r="G56" s="10"/>
      <c r="H56" s="33">
        <v>0</v>
      </c>
      <c r="I56" s="10"/>
      <c r="J56" s="12">
        <v>0</v>
      </c>
      <c r="K56" s="10"/>
      <c r="L56" s="12">
        <v>0</v>
      </c>
      <c r="M56" s="10"/>
      <c r="N56" s="77">
        <v>0</v>
      </c>
      <c r="O56" s="10"/>
      <c r="P56" s="33">
        <v>0</v>
      </c>
      <c r="Q56" s="10"/>
      <c r="R56" s="12">
        <v>0</v>
      </c>
      <c r="S56" s="10"/>
      <c r="T56" s="12">
        <v>0</v>
      </c>
      <c r="U56" s="10"/>
      <c r="V56" s="77">
        <v>0</v>
      </c>
      <c r="W56" s="10"/>
      <c r="X56" s="33">
        <v>0</v>
      </c>
      <c r="Y56" s="10"/>
      <c r="Z56" s="12">
        <v>0</v>
      </c>
      <c r="AA56" s="10"/>
      <c r="AB56" s="12">
        <v>0</v>
      </c>
      <c r="AC56" s="10"/>
      <c r="AD56" s="77">
        <v>0</v>
      </c>
      <c r="AE56" s="10"/>
      <c r="AF56" s="33">
        <v>0</v>
      </c>
      <c r="AG56" s="10"/>
      <c r="AH56" s="12">
        <v>0</v>
      </c>
      <c r="AI56" s="10"/>
      <c r="AJ56" s="12">
        <v>0</v>
      </c>
      <c r="AK56" s="11"/>
      <c r="AL56" s="77">
        <v>0</v>
      </c>
      <c r="AM56" s="10"/>
      <c r="AN56" s="33">
        <v>0</v>
      </c>
      <c r="AO56" s="10"/>
      <c r="AP56" s="12">
        <v>0</v>
      </c>
      <c r="AQ56" s="10"/>
      <c r="AR56" s="12">
        <v>0</v>
      </c>
      <c r="AS56" s="11"/>
      <c r="AT56" s="12">
        <f t="shared" si="1"/>
        <v>0</v>
      </c>
      <c r="AU56" s="11"/>
      <c r="AV56" s="12">
        <f t="shared" si="2"/>
        <v>0</v>
      </c>
      <c r="AW56" s="11"/>
      <c r="AX56" s="63">
        <f t="shared" si="3"/>
        <v>0</v>
      </c>
      <c r="AY56" s="11"/>
      <c r="AZ56" s="48">
        <f t="shared" si="4"/>
        <v>0</v>
      </c>
      <c r="BA56" s="10"/>
      <c r="BB56" s="53">
        <f t="shared" si="5"/>
        <v>0</v>
      </c>
      <c r="BC56" s="11"/>
      <c r="BD56" s="37">
        <v>49</v>
      </c>
      <c r="BE56" s="11"/>
      <c r="BF56" s="21"/>
      <c r="BG56" s="21"/>
      <c r="BH56" s="21"/>
      <c r="BI56" s="21"/>
      <c r="BJ56" s="21"/>
      <c r="BK56" s="21"/>
      <c r="BL56" s="21"/>
      <c r="BM56" s="21"/>
      <c r="BN56" s="21"/>
      <c r="BO56" s="21"/>
    </row>
    <row r="57" spans="1:67" x14ac:dyDescent="0.25">
      <c r="A57" s="4"/>
      <c r="B57" s="12">
        <v>51</v>
      </c>
      <c r="C57" s="10"/>
      <c r="D57" s="12"/>
      <c r="E57" s="10"/>
      <c r="F57" s="77">
        <v>0</v>
      </c>
      <c r="G57" s="10"/>
      <c r="H57" s="33">
        <v>0</v>
      </c>
      <c r="I57" s="10"/>
      <c r="J57" s="12">
        <v>0</v>
      </c>
      <c r="K57" s="10"/>
      <c r="L57" s="12">
        <v>0</v>
      </c>
      <c r="M57" s="10"/>
      <c r="N57" s="77">
        <v>0</v>
      </c>
      <c r="O57" s="10"/>
      <c r="P57" s="33">
        <v>0</v>
      </c>
      <c r="Q57" s="10"/>
      <c r="R57" s="12">
        <v>0</v>
      </c>
      <c r="S57" s="10"/>
      <c r="T57" s="12">
        <v>0</v>
      </c>
      <c r="U57" s="10"/>
      <c r="V57" s="77">
        <v>0</v>
      </c>
      <c r="W57" s="10"/>
      <c r="X57" s="33">
        <v>0</v>
      </c>
      <c r="Y57" s="10"/>
      <c r="Z57" s="12">
        <v>0</v>
      </c>
      <c r="AA57" s="10"/>
      <c r="AB57" s="12">
        <v>0</v>
      </c>
      <c r="AC57" s="10"/>
      <c r="AD57" s="77">
        <v>0</v>
      </c>
      <c r="AE57" s="10"/>
      <c r="AF57" s="33">
        <v>0</v>
      </c>
      <c r="AG57" s="10"/>
      <c r="AH57" s="12">
        <v>0</v>
      </c>
      <c r="AI57" s="10"/>
      <c r="AJ57" s="12">
        <v>0</v>
      </c>
      <c r="AK57" s="11"/>
      <c r="AL57" s="77">
        <v>0</v>
      </c>
      <c r="AM57" s="10"/>
      <c r="AN57" s="33">
        <v>0</v>
      </c>
      <c r="AO57" s="10"/>
      <c r="AP57" s="12">
        <v>0</v>
      </c>
      <c r="AQ57" s="10"/>
      <c r="AR57" s="12">
        <v>0</v>
      </c>
      <c r="AS57" s="11"/>
      <c r="AT57" s="12">
        <f t="shared" si="1"/>
        <v>0</v>
      </c>
      <c r="AU57" s="11"/>
      <c r="AV57" s="12">
        <f t="shared" si="2"/>
        <v>0</v>
      </c>
      <c r="AW57" s="11"/>
      <c r="AX57" s="63">
        <f t="shared" si="3"/>
        <v>0</v>
      </c>
      <c r="AY57" s="11"/>
      <c r="AZ57" s="48">
        <f t="shared" si="4"/>
        <v>0</v>
      </c>
      <c r="BA57" s="10"/>
      <c r="BB57" s="53">
        <f t="shared" si="5"/>
        <v>0</v>
      </c>
      <c r="BC57" s="11"/>
      <c r="BD57" s="37">
        <v>50</v>
      </c>
      <c r="BE57" s="11"/>
      <c r="BF57" s="21"/>
      <c r="BG57" s="21"/>
      <c r="BH57" s="21"/>
      <c r="BI57" s="21"/>
      <c r="BJ57" s="21"/>
      <c r="BK57" s="21"/>
      <c r="BL57" s="21"/>
      <c r="BM57" s="21"/>
      <c r="BN57" s="21"/>
      <c r="BO57" s="21"/>
    </row>
    <row r="58" spans="1:67" x14ac:dyDescent="0.25">
      <c r="A58" s="4"/>
      <c r="B58" s="12">
        <v>52</v>
      </c>
      <c r="C58" s="10"/>
      <c r="D58" s="12"/>
      <c r="E58" s="10"/>
      <c r="F58" s="77">
        <v>0</v>
      </c>
      <c r="G58" s="10"/>
      <c r="H58" s="33">
        <v>0</v>
      </c>
      <c r="I58" s="10"/>
      <c r="J58" s="12">
        <v>0</v>
      </c>
      <c r="K58" s="10"/>
      <c r="L58" s="12">
        <v>0</v>
      </c>
      <c r="M58" s="10"/>
      <c r="N58" s="77">
        <v>0</v>
      </c>
      <c r="O58" s="10"/>
      <c r="P58" s="33">
        <v>0</v>
      </c>
      <c r="Q58" s="10"/>
      <c r="R58" s="12">
        <v>0</v>
      </c>
      <c r="S58" s="10"/>
      <c r="T58" s="12">
        <v>0</v>
      </c>
      <c r="U58" s="10"/>
      <c r="V58" s="77">
        <v>0</v>
      </c>
      <c r="W58" s="10"/>
      <c r="X58" s="33">
        <v>0</v>
      </c>
      <c r="Y58" s="10"/>
      <c r="Z58" s="12">
        <v>0</v>
      </c>
      <c r="AA58" s="10"/>
      <c r="AB58" s="12">
        <v>0</v>
      </c>
      <c r="AC58" s="10"/>
      <c r="AD58" s="77">
        <v>0</v>
      </c>
      <c r="AE58" s="10"/>
      <c r="AF58" s="33">
        <v>0</v>
      </c>
      <c r="AG58" s="10"/>
      <c r="AH58" s="12">
        <v>0</v>
      </c>
      <c r="AI58" s="10"/>
      <c r="AJ58" s="12">
        <v>0</v>
      </c>
      <c r="AK58" s="11"/>
      <c r="AL58" s="77">
        <v>0</v>
      </c>
      <c r="AM58" s="10"/>
      <c r="AN58" s="33">
        <v>0</v>
      </c>
      <c r="AO58" s="10"/>
      <c r="AP58" s="12">
        <v>0</v>
      </c>
      <c r="AQ58" s="10"/>
      <c r="AR58" s="12">
        <v>0</v>
      </c>
      <c r="AS58" s="11"/>
      <c r="AT58" s="12">
        <f t="shared" ref="AT58" si="6">J58+R58+Z58+AH58+AP58</f>
        <v>0</v>
      </c>
      <c r="AU58" s="11"/>
      <c r="AV58" s="12">
        <f t="shared" ref="AV58" si="7">L58+T58+AB58+AJ58+AR58</f>
        <v>0</v>
      </c>
      <c r="AW58" s="11"/>
      <c r="AX58" s="63">
        <f t="shared" ref="AX58" si="8">AT58+AV58</f>
        <v>0</v>
      </c>
      <c r="AY58" s="11"/>
      <c r="AZ58" s="48">
        <f t="shared" ref="AZ58" si="9">F58+N58+V58+AD58+AL58</f>
        <v>0</v>
      </c>
      <c r="BA58" s="10"/>
      <c r="BB58" s="53">
        <f t="shared" ref="BB58" si="10">AZ58*40/1000</f>
        <v>0</v>
      </c>
      <c r="BC58" s="11"/>
      <c r="BD58" s="37">
        <v>0</v>
      </c>
      <c r="BE58" s="11"/>
      <c r="BF58" s="21"/>
      <c r="BG58" s="21"/>
      <c r="BH58" s="21"/>
      <c r="BI58" s="21"/>
      <c r="BJ58" s="21"/>
      <c r="BK58" s="21"/>
      <c r="BL58" s="21"/>
      <c r="BM58" s="21"/>
      <c r="BN58" s="21"/>
      <c r="BO58" s="21"/>
    </row>
    <row r="59" spans="1:67" x14ac:dyDescent="0.25">
      <c r="A59" s="4"/>
      <c r="B59" s="577" t="s">
        <v>14</v>
      </c>
      <c r="C59" s="577"/>
      <c r="D59" s="577"/>
      <c r="E59" s="10"/>
      <c r="F59" s="12">
        <f>SUM(F7:F58)</f>
        <v>65402</v>
      </c>
      <c r="G59" s="12">
        <f>SUM(G7:G58)</f>
        <v>0</v>
      </c>
      <c r="H59" s="12">
        <f>SUM(H7:H58)</f>
        <v>0</v>
      </c>
      <c r="I59" s="10"/>
      <c r="J59" s="12">
        <f>SUM(J7:J58)</f>
        <v>24</v>
      </c>
      <c r="K59" s="10"/>
      <c r="L59" s="12">
        <f>SUM(L7:L58)</f>
        <v>124</v>
      </c>
      <c r="M59" s="10"/>
      <c r="N59" s="77">
        <f>SUM(N7:N58)</f>
        <v>49179</v>
      </c>
      <c r="O59" s="12">
        <f>SUM(O8:O58)</f>
        <v>0</v>
      </c>
      <c r="P59" s="12">
        <f>SUM(P7:P58)</f>
        <v>0</v>
      </c>
      <c r="Q59" s="10"/>
      <c r="R59" s="12">
        <f>SUM(R7:R58)</f>
        <v>14</v>
      </c>
      <c r="S59" s="10"/>
      <c r="T59" s="12">
        <f>SUM(T7:T58)</f>
        <v>93</v>
      </c>
      <c r="U59" s="10"/>
      <c r="V59" s="12">
        <f>SUM(V7:V58)</f>
        <v>52242</v>
      </c>
      <c r="W59" s="10"/>
      <c r="X59" s="33"/>
      <c r="Y59" s="10"/>
      <c r="Z59" s="12">
        <f>SUM(Z7:Z58)</f>
        <v>19</v>
      </c>
      <c r="AA59" s="10"/>
      <c r="AB59" s="12">
        <f>SUM(AB7:AB58)</f>
        <v>95</v>
      </c>
      <c r="AC59" s="10"/>
      <c r="AD59" s="12">
        <f>SUM(AD7:AD58)</f>
        <v>50983</v>
      </c>
      <c r="AE59" s="10"/>
      <c r="AF59" s="33"/>
      <c r="AG59" s="10"/>
      <c r="AH59" s="12">
        <f>SUM(AH7:AH58)</f>
        <v>20</v>
      </c>
      <c r="AI59" s="10"/>
      <c r="AJ59" s="12">
        <f>SUM(AJ7:AJ58)</f>
        <v>82</v>
      </c>
      <c r="AK59" s="11"/>
      <c r="AL59" s="12">
        <f>SUM(AL7:AL58)</f>
        <v>56802</v>
      </c>
      <c r="AM59" s="10"/>
      <c r="AN59" s="12">
        <f>SUM(AN7:AN58)</f>
        <v>0</v>
      </c>
      <c r="AO59" s="10"/>
      <c r="AP59" s="12">
        <f>SUM(AP7:AP58)</f>
        <v>37</v>
      </c>
      <c r="AQ59" s="10"/>
      <c r="AR59" s="12">
        <f>SUM(AR7:AR58)</f>
        <v>118</v>
      </c>
      <c r="AS59" s="11"/>
      <c r="AT59" s="12">
        <f>SUM(AT7:AT58)</f>
        <v>114</v>
      </c>
      <c r="AU59" s="11"/>
      <c r="AV59" s="12">
        <f>SUM(AV7:AV58)</f>
        <v>512</v>
      </c>
      <c r="AW59" s="11"/>
      <c r="AX59" s="63">
        <f>SUM(AX7:AX58)</f>
        <v>626</v>
      </c>
      <c r="AY59" s="11"/>
      <c r="AZ59" s="48">
        <f>SUM(AZ7:AZ58)</f>
        <v>274608</v>
      </c>
      <c r="BA59" s="10"/>
      <c r="BB59" s="53">
        <f>SUM(BB7:BB58)</f>
        <v>10984.32</v>
      </c>
      <c r="BC59" s="11"/>
      <c r="BD59" s="37"/>
      <c r="BE59" s="11"/>
      <c r="BF59" s="21"/>
      <c r="BG59" s="21"/>
      <c r="BH59" s="21"/>
      <c r="BI59" s="21"/>
      <c r="BJ59" s="21"/>
      <c r="BK59" s="21"/>
      <c r="BL59" s="21"/>
      <c r="BM59" s="21"/>
      <c r="BN59" s="21"/>
      <c r="BO59" s="21"/>
    </row>
    <row r="60" spans="1:67" x14ac:dyDescent="0.25">
      <c r="A60" s="4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4"/>
      <c r="AL60" s="9"/>
      <c r="AM60" s="9"/>
      <c r="AN60" s="9"/>
      <c r="AO60" s="9"/>
      <c r="AP60" s="9"/>
      <c r="AQ60" s="9"/>
      <c r="AR60" s="9"/>
      <c r="AS60" s="4"/>
      <c r="AT60" s="9"/>
      <c r="AU60" s="4"/>
      <c r="AV60" s="9"/>
      <c r="AW60" s="4"/>
      <c r="AX60" s="4"/>
      <c r="AY60" s="4"/>
      <c r="AZ60" s="59"/>
      <c r="BA60" s="9"/>
      <c r="BB60" s="54"/>
      <c r="BC60" s="4"/>
      <c r="BD60" s="38"/>
      <c r="BE60" s="4"/>
      <c r="BF60" s="21"/>
      <c r="BG60" s="21"/>
      <c r="BH60" s="21"/>
      <c r="BI60" s="21"/>
      <c r="BJ60" s="21"/>
      <c r="BK60" s="21"/>
      <c r="BL60" s="21"/>
      <c r="BM60" s="21"/>
      <c r="BN60" s="21"/>
      <c r="BO60" s="21"/>
    </row>
    <row r="61" spans="1:67" x14ac:dyDescent="0.25">
      <c r="A61" s="4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4"/>
      <c r="AL61" s="9"/>
      <c r="AM61" s="9"/>
      <c r="AN61" s="9"/>
      <c r="AO61" s="9"/>
      <c r="AP61" s="9"/>
      <c r="AQ61" s="9"/>
      <c r="AR61" s="9"/>
      <c r="AS61" s="4"/>
      <c r="AT61" s="9"/>
      <c r="AU61" s="4"/>
      <c r="AV61" s="9"/>
      <c r="AW61" s="4"/>
      <c r="AX61" s="4"/>
      <c r="AY61" s="4"/>
      <c r="AZ61" s="59"/>
      <c r="BA61" s="9"/>
      <c r="BB61" s="54"/>
      <c r="BC61" s="4"/>
      <c r="BD61" s="38"/>
      <c r="BE61" s="4"/>
      <c r="BF61" s="21"/>
      <c r="BG61" s="21"/>
      <c r="BH61" s="21"/>
      <c r="BI61" s="21"/>
      <c r="BJ61" s="21"/>
      <c r="BK61" s="21"/>
      <c r="BL61" s="21"/>
      <c r="BM61" s="21"/>
      <c r="BN61" s="21"/>
      <c r="BO61" s="21"/>
    </row>
    <row r="62" spans="1:67" x14ac:dyDescent="0.25">
      <c r="A62" s="3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1"/>
      <c r="AL62" s="22"/>
      <c r="AM62" s="22"/>
      <c r="AN62" s="22"/>
      <c r="AO62" s="22"/>
      <c r="AP62" s="22"/>
      <c r="AQ62" s="22"/>
      <c r="AR62" s="22"/>
      <c r="AS62" s="21"/>
      <c r="AT62" s="22"/>
      <c r="AU62" s="21"/>
      <c r="AV62" s="22"/>
      <c r="AW62" s="21"/>
      <c r="AX62" s="21"/>
      <c r="AY62" s="21"/>
      <c r="AZ62" s="56"/>
      <c r="BA62" s="22"/>
      <c r="BB62" s="50"/>
      <c r="BC62" s="21"/>
      <c r="BD62" s="34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</row>
    <row r="63" spans="1:67" x14ac:dyDescent="0.25">
      <c r="A63" s="21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1"/>
      <c r="AL63" s="22"/>
      <c r="AM63" s="22"/>
      <c r="AN63" s="22"/>
      <c r="AO63" s="22"/>
      <c r="AP63" s="22"/>
      <c r="AQ63" s="22"/>
      <c r="AR63" s="22"/>
      <c r="AS63" s="21"/>
      <c r="AT63" s="22"/>
      <c r="AU63" s="21"/>
      <c r="AV63" s="22"/>
      <c r="AW63" s="21"/>
      <c r="AX63" s="21"/>
      <c r="AY63" s="21"/>
      <c r="AZ63" s="56"/>
      <c r="BA63" s="22"/>
      <c r="BB63" s="50"/>
      <c r="BC63" s="21"/>
      <c r="BD63" s="34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</row>
    <row r="64" spans="1:67" x14ac:dyDescent="0.25">
      <c r="A64" s="21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1"/>
      <c r="AL64" s="22"/>
      <c r="AM64" s="22"/>
      <c r="AN64" s="22"/>
      <c r="AO64" s="22"/>
      <c r="AP64" s="22"/>
      <c r="AQ64" s="22"/>
      <c r="AR64" s="22"/>
      <c r="AS64" s="21"/>
      <c r="AT64" s="22"/>
      <c r="AU64" s="21"/>
      <c r="AV64" s="22"/>
      <c r="AW64" s="21"/>
      <c r="AX64" s="21"/>
      <c r="AY64" s="21"/>
      <c r="AZ64" s="56"/>
      <c r="BA64" s="22"/>
      <c r="BB64" s="50"/>
      <c r="BC64" s="21"/>
      <c r="BD64" s="34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</row>
    <row r="65" spans="1:67" x14ac:dyDescent="0.25">
      <c r="A65" s="21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1"/>
      <c r="AL65" s="22"/>
      <c r="AM65" s="22"/>
      <c r="AN65" s="22"/>
      <c r="AO65" s="22"/>
      <c r="AP65" s="22"/>
      <c r="AQ65" s="22"/>
      <c r="AR65" s="22"/>
      <c r="AS65" s="21"/>
      <c r="AT65" s="22"/>
      <c r="AU65" s="21"/>
      <c r="AV65" s="22"/>
      <c r="AW65" s="21"/>
      <c r="AX65" s="21"/>
      <c r="AY65" s="21"/>
      <c r="AZ65" s="56"/>
      <c r="BA65" s="22"/>
      <c r="BB65" s="50"/>
      <c r="BC65" s="21"/>
      <c r="BD65" s="34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</row>
    <row r="66" spans="1:67" x14ac:dyDescent="0.25">
      <c r="A66" s="21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1"/>
      <c r="AL66" s="22"/>
      <c r="AM66" s="22"/>
      <c r="AN66" s="22"/>
      <c r="AO66" s="22"/>
      <c r="AP66" s="22"/>
      <c r="AQ66" s="22"/>
      <c r="AR66" s="22"/>
      <c r="AS66" s="21"/>
      <c r="AT66" s="22"/>
      <c r="AU66" s="21"/>
      <c r="AV66" s="22"/>
      <c r="AW66" s="21"/>
      <c r="AX66" s="21"/>
      <c r="AY66" s="21"/>
      <c r="AZ66" s="56"/>
      <c r="BA66" s="22"/>
      <c r="BB66" s="50"/>
      <c r="BC66" s="21"/>
      <c r="BD66" s="34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</row>
    <row r="67" spans="1:67" x14ac:dyDescent="0.25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1"/>
      <c r="AL67" s="22"/>
      <c r="AM67" s="22"/>
      <c r="AN67" s="22"/>
      <c r="AO67" s="22"/>
      <c r="AP67" s="22"/>
      <c r="AQ67" s="22"/>
      <c r="AR67" s="22"/>
      <c r="AS67" s="21"/>
      <c r="AT67" s="22"/>
      <c r="AU67" s="21"/>
      <c r="AV67" s="22"/>
      <c r="AW67" s="21"/>
      <c r="AX67" s="21"/>
      <c r="AY67" s="21"/>
      <c r="AZ67" s="56"/>
      <c r="BA67" s="22"/>
      <c r="BB67" s="50"/>
      <c r="BC67" s="21"/>
      <c r="BD67" s="34"/>
      <c r="BE67" s="21"/>
      <c r="BF67" s="21"/>
    </row>
  </sheetData>
  <mergeCells count="2">
    <mergeCell ref="A3:BE3"/>
    <mergeCell ref="B59:D59"/>
  </mergeCells>
  <pageMargins left="0.7" right="0.7" top="0.75" bottom="0.75" header="0.3" footer="0.3"/>
  <pageSetup paperSize="9" scale="47" fitToWidth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9D588-E13C-4B10-9195-A21EE718D15C}">
  <dimension ref="A1:AF59"/>
  <sheetViews>
    <sheetView tabSelected="1" topLeftCell="A16" workbookViewId="0">
      <selection activeCell="K46" sqref="K46"/>
    </sheetView>
  </sheetViews>
  <sheetFormatPr defaultRowHeight="15" x14ac:dyDescent="0.25"/>
  <cols>
    <col min="3" max="3" width="19.28515625" bestFit="1" customWidth="1"/>
    <col min="4" max="6" width="11.28515625" customWidth="1"/>
    <col min="7" max="9" width="11.140625" customWidth="1"/>
    <col min="10" max="10" width="12.7109375" customWidth="1"/>
    <col min="11" max="26" width="11.140625" customWidth="1"/>
    <col min="27" max="27" width="19.28515625" customWidth="1"/>
    <col min="28" max="28" width="14.5703125" style="97" bestFit="1" customWidth="1"/>
    <col min="29" max="29" width="10.140625" style="97" customWidth="1"/>
    <col min="30" max="30" width="11.7109375" customWidth="1"/>
    <col min="31" max="32" width="12" style="97" bestFit="1" customWidth="1"/>
  </cols>
  <sheetData>
    <row r="1" spans="1:32" ht="15.75" thickBot="1" x14ac:dyDescent="0.3">
      <c r="O1">
        <v>0</v>
      </c>
    </row>
    <row r="2" spans="1:32" ht="23.25" thickBot="1" x14ac:dyDescent="0.3">
      <c r="A2" s="88"/>
      <c r="B2" s="88"/>
      <c r="C2" s="535">
        <v>45748</v>
      </c>
      <c r="D2" s="104">
        <v>45748</v>
      </c>
      <c r="E2" s="104">
        <v>45749</v>
      </c>
      <c r="F2" s="104">
        <v>45750</v>
      </c>
      <c r="G2" s="104">
        <v>45751</v>
      </c>
      <c r="H2" s="104">
        <v>45754</v>
      </c>
      <c r="I2" s="104">
        <v>45755</v>
      </c>
      <c r="J2" s="104">
        <v>45756</v>
      </c>
      <c r="K2" s="104">
        <v>45757</v>
      </c>
      <c r="L2" s="104">
        <v>45758</v>
      </c>
      <c r="M2" s="104">
        <v>45761</v>
      </c>
      <c r="N2" s="104">
        <v>45762</v>
      </c>
      <c r="O2" s="104">
        <v>45763</v>
      </c>
      <c r="P2" s="104">
        <v>45764</v>
      </c>
      <c r="Q2" s="104">
        <v>45765</v>
      </c>
      <c r="R2" s="104">
        <v>45768</v>
      </c>
      <c r="S2" s="104">
        <v>45769</v>
      </c>
      <c r="T2" s="104">
        <v>45770</v>
      </c>
      <c r="U2" s="104">
        <v>45771</v>
      </c>
      <c r="V2" s="104">
        <v>45772</v>
      </c>
      <c r="W2" s="104">
        <v>45775</v>
      </c>
      <c r="X2" s="104">
        <v>45776</v>
      </c>
      <c r="Y2" s="104">
        <v>45777</v>
      </c>
      <c r="Z2" s="353"/>
      <c r="AA2" s="88"/>
      <c r="AB2" s="227" t="s">
        <v>117</v>
      </c>
      <c r="AC2" s="228" t="s">
        <v>118</v>
      </c>
      <c r="AD2" s="229"/>
      <c r="AE2" s="229" t="s">
        <v>115</v>
      </c>
      <c r="AF2" s="230" t="s">
        <v>116</v>
      </c>
    </row>
    <row r="3" spans="1:32" x14ac:dyDescent="0.25">
      <c r="B3" s="591" t="s">
        <v>107</v>
      </c>
      <c r="C3" s="532" t="s">
        <v>109</v>
      </c>
      <c r="D3" s="533">
        <v>1955</v>
      </c>
      <c r="E3" s="138">
        <v>4326</v>
      </c>
      <c r="F3" s="138">
        <v>4363</v>
      </c>
      <c r="G3" s="138">
        <v>3961</v>
      </c>
      <c r="H3" s="138">
        <v>4628</v>
      </c>
      <c r="I3" s="138">
        <v>4431</v>
      </c>
      <c r="J3" s="138">
        <v>5592</v>
      </c>
      <c r="K3" s="138">
        <v>1373</v>
      </c>
      <c r="L3" s="138">
        <v>0</v>
      </c>
      <c r="M3" s="138">
        <v>0</v>
      </c>
      <c r="N3" s="138">
        <v>0</v>
      </c>
      <c r="O3" s="138">
        <v>0</v>
      </c>
      <c r="P3" s="138">
        <v>0</v>
      </c>
      <c r="Q3" s="138">
        <v>0</v>
      </c>
      <c r="R3" s="138">
        <v>0</v>
      </c>
      <c r="S3" s="138">
        <v>0</v>
      </c>
      <c r="T3" s="138">
        <v>0</v>
      </c>
      <c r="U3" s="138">
        <v>0</v>
      </c>
      <c r="V3" s="138">
        <v>0</v>
      </c>
      <c r="W3" s="138">
        <v>0</v>
      </c>
      <c r="X3" s="138">
        <v>0</v>
      </c>
      <c r="Y3" s="138">
        <v>0</v>
      </c>
      <c r="Z3" s="534">
        <v>0</v>
      </c>
      <c r="AA3" s="87"/>
      <c r="AB3" s="244"/>
      <c r="AC3" s="225"/>
      <c r="AD3" s="224"/>
      <c r="AE3" s="294">
        <f>SUM(AB5,AB6,AB7,AB8,AB9)</f>
        <v>42474</v>
      </c>
      <c r="AF3" s="226">
        <f>SUM(AC5,AC6,AC7,AC8,AC9)</f>
        <v>144</v>
      </c>
    </row>
    <row r="4" spans="1:32" x14ac:dyDescent="0.25">
      <c r="B4" s="592"/>
      <c r="C4" s="530" t="s">
        <v>114</v>
      </c>
      <c r="D4" s="528">
        <v>5</v>
      </c>
      <c r="E4" s="99">
        <v>8</v>
      </c>
      <c r="F4" s="99">
        <v>7</v>
      </c>
      <c r="G4" s="99">
        <v>7</v>
      </c>
      <c r="H4" s="99">
        <v>11</v>
      </c>
      <c r="I4" s="99">
        <v>10</v>
      </c>
      <c r="J4" s="99">
        <v>9</v>
      </c>
      <c r="K4" s="99">
        <v>5</v>
      </c>
      <c r="L4" s="99">
        <v>0</v>
      </c>
      <c r="M4" s="99">
        <v>0</v>
      </c>
      <c r="N4" s="99">
        <v>0</v>
      </c>
      <c r="O4" s="99">
        <v>0</v>
      </c>
      <c r="P4" s="99">
        <v>0</v>
      </c>
      <c r="Q4" s="99">
        <v>0</v>
      </c>
      <c r="R4" s="99">
        <v>0</v>
      </c>
      <c r="S4" s="99">
        <v>0</v>
      </c>
      <c r="T4" s="99">
        <v>0</v>
      </c>
      <c r="U4" s="99">
        <v>0</v>
      </c>
      <c r="V4" s="99">
        <v>0</v>
      </c>
      <c r="W4" s="99">
        <v>0</v>
      </c>
      <c r="X4" s="99">
        <v>0</v>
      </c>
      <c r="Y4" s="99">
        <v>0</v>
      </c>
      <c r="Z4" s="91">
        <v>0</v>
      </c>
      <c r="AA4" s="87"/>
      <c r="AB4" s="245"/>
      <c r="AC4" s="131"/>
      <c r="AD4" s="44"/>
      <c r="AE4" s="131"/>
      <c r="AF4" s="223"/>
    </row>
    <row r="5" spans="1:32" x14ac:dyDescent="0.25">
      <c r="B5" s="592"/>
      <c r="C5" s="530" t="s">
        <v>110</v>
      </c>
      <c r="D5" s="528">
        <v>137</v>
      </c>
      <c r="E5" s="99">
        <v>0</v>
      </c>
      <c r="F5" s="99">
        <v>62</v>
      </c>
      <c r="G5" s="99">
        <v>269</v>
      </c>
      <c r="H5" s="99">
        <v>551</v>
      </c>
      <c r="I5" s="99">
        <v>36</v>
      </c>
      <c r="J5" s="99">
        <v>96</v>
      </c>
      <c r="K5" s="99">
        <v>118</v>
      </c>
      <c r="L5" s="99">
        <v>0</v>
      </c>
      <c r="M5" s="99">
        <v>0</v>
      </c>
      <c r="N5" s="99">
        <v>0</v>
      </c>
      <c r="O5" s="99">
        <v>0</v>
      </c>
      <c r="P5" s="99">
        <v>0</v>
      </c>
      <c r="Q5" s="99">
        <v>0</v>
      </c>
      <c r="R5" s="99">
        <v>0</v>
      </c>
      <c r="S5" s="99">
        <v>0</v>
      </c>
      <c r="T5" s="99">
        <v>0</v>
      </c>
      <c r="U5" s="99">
        <v>0</v>
      </c>
      <c r="V5" s="99">
        <v>0</v>
      </c>
      <c r="W5" s="99">
        <v>0</v>
      </c>
      <c r="X5" s="99">
        <v>0</v>
      </c>
      <c r="Y5" s="99">
        <v>0</v>
      </c>
      <c r="Z5" s="91">
        <v>0</v>
      </c>
      <c r="AB5" s="289">
        <f>SUM(D3:Z3)</f>
        <v>30629</v>
      </c>
      <c r="AC5" s="274">
        <f>SUM(D4:Z4)</f>
        <v>62</v>
      </c>
      <c r="AD5" s="275" t="s">
        <v>138</v>
      </c>
      <c r="AE5" s="274">
        <f>SUM(AB5/(AE3/100))</f>
        <v>72.112351085369866</v>
      </c>
      <c r="AF5" s="284">
        <f>SUM(AC5/(AF3/100))</f>
        <v>43.055555555555557</v>
      </c>
    </row>
    <row r="6" spans="1:32" x14ac:dyDescent="0.25">
      <c r="B6" s="592"/>
      <c r="C6" s="530" t="s">
        <v>114</v>
      </c>
      <c r="D6" s="528">
        <v>1</v>
      </c>
      <c r="E6" s="99">
        <v>0</v>
      </c>
      <c r="F6" s="99">
        <v>2</v>
      </c>
      <c r="G6" s="99">
        <v>4</v>
      </c>
      <c r="H6" s="99">
        <v>4</v>
      </c>
      <c r="I6" s="99">
        <v>1</v>
      </c>
      <c r="J6" s="99">
        <v>1</v>
      </c>
      <c r="K6" s="99">
        <v>2</v>
      </c>
      <c r="L6" s="99">
        <v>0</v>
      </c>
      <c r="M6" s="99">
        <v>0</v>
      </c>
      <c r="N6" s="99">
        <v>0</v>
      </c>
      <c r="O6" s="99">
        <v>0</v>
      </c>
      <c r="P6" s="99">
        <v>0</v>
      </c>
      <c r="Q6" s="99">
        <v>0</v>
      </c>
      <c r="R6" s="99">
        <v>0</v>
      </c>
      <c r="S6" s="99">
        <v>0</v>
      </c>
      <c r="T6" s="99">
        <v>0</v>
      </c>
      <c r="U6" s="99">
        <v>0</v>
      </c>
      <c r="V6" s="99">
        <v>0</v>
      </c>
      <c r="W6" s="99">
        <v>0</v>
      </c>
      <c r="X6" s="99">
        <v>0</v>
      </c>
      <c r="Y6" s="99">
        <v>0</v>
      </c>
      <c r="Z6" s="91">
        <v>0</v>
      </c>
      <c r="AB6" s="290">
        <f>SUM(D5:Z5)</f>
        <v>1269</v>
      </c>
      <c r="AC6" s="276">
        <f>SUM(D6:Z6)</f>
        <v>15</v>
      </c>
      <c r="AD6" s="277" t="s">
        <v>139</v>
      </c>
      <c r="AE6" s="276">
        <f>SUM(AB6/(AE3/100))</f>
        <v>2.9877101285492302</v>
      </c>
      <c r="AF6" s="285">
        <f>SUM(AC6/(AF3/100))</f>
        <v>10.416666666666668</v>
      </c>
    </row>
    <row r="7" spans="1:32" x14ac:dyDescent="0.25">
      <c r="B7" s="592"/>
      <c r="C7" s="530" t="s">
        <v>111</v>
      </c>
      <c r="D7" s="528">
        <v>590</v>
      </c>
      <c r="E7" s="99">
        <v>348</v>
      </c>
      <c r="F7" s="99">
        <v>1828</v>
      </c>
      <c r="G7" s="99">
        <v>1521</v>
      </c>
      <c r="H7" s="99">
        <v>2671</v>
      </c>
      <c r="I7" s="99">
        <v>894</v>
      </c>
      <c r="J7" s="99">
        <v>381</v>
      </c>
      <c r="K7" s="99">
        <v>1634</v>
      </c>
      <c r="L7" s="99">
        <v>0</v>
      </c>
      <c r="M7" s="99">
        <v>0</v>
      </c>
      <c r="N7" s="99">
        <v>0</v>
      </c>
      <c r="O7" s="99">
        <v>0</v>
      </c>
      <c r="P7" s="99">
        <v>0</v>
      </c>
      <c r="Q7" s="99">
        <v>0</v>
      </c>
      <c r="R7" s="99">
        <v>0</v>
      </c>
      <c r="S7" s="99">
        <v>0</v>
      </c>
      <c r="T7" s="99">
        <v>0</v>
      </c>
      <c r="U7" s="99">
        <v>0</v>
      </c>
      <c r="V7" s="99">
        <v>0</v>
      </c>
      <c r="W7" s="99">
        <v>0</v>
      </c>
      <c r="X7" s="99">
        <v>0</v>
      </c>
      <c r="Y7" s="99">
        <v>0</v>
      </c>
      <c r="Z7" s="91">
        <v>0</v>
      </c>
      <c r="AB7" s="291">
        <f>SUM(D7:Z7)</f>
        <v>9867</v>
      </c>
      <c r="AC7" s="278">
        <f>SUM(D8:Z8)</f>
        <v>64</v>
      </c>
      <c r="AD7" s="279" t="s">
        <v>140</v>
      </c>
      <c r="AE7" s="278">
        <f>SUM(AB7/(AE3/100))</f>
        <v>23.230682299759852</v>
      </c>
      <c r="AF7" s="286">
        <f>SUM(AC7/(AF3/100))</f>
        <v>44.444444444444443</v>
      </c>
    </row>
    <row r="8" spans="1:32" x14ac:dyDescent="0.25">
      <c r="B8" s="592"/>
      <c r="C8" s="530" t="s">
        <v>114</v>
      </c>
      <c r="D8" s="528">
        <v>4</v>
      </c>
      <c r="E8" s="99">
        <v>4</v>
      </c>
      <c r="F8" s="99">
        <v>7</v>
      </c>
      <c r="G8" s="99">
        <v>15</v>
      </c>
      <c r="H8" s="99">
        <v>12</v>
      </c>
      <c r="I8" s="99">
        <v>9</v>
      </c>
      <c r="J8" s="99">
        <v>6</v>
      </c>
      <c r="K8" s="99">
        <v>7</v>
      </c>
      <c r="L8" s="99">
        <v>0</v>
      </c>
      <c r="M8" s="99">
        <v>0</v>
      </c>
      <c r="N8" s="99">
        <v>0</v>
      </c>
      <c r="O8" s="99">
        <v>0</v>
      </c>
      <c r="P8" s="99">
        <v>0</v>
      </c>
      <c r="Q8" s="99">
        <v>0</v>
      </c>
      <c r="R8" s="99">
        <v>0</v>
      </c>
      <c r="S8" s="99">
        <v>0</v>
      </c>
      <c r="T8" s="99">
        <v>0</v>
      </c>
      <c r="U8" s="99">
        <v>0</v>
      </c>
      <c r="V8" s="99">
        <v>0</v>
      </c>
      <c r="W8" s="99">
        <v>0</v>
      </c>
      <c r="X8" s="99">
        <v>0</v>
      </c>
      <c r="Y8" s="99">
        <v>0</v>
      </c>
      <c r="Z8" s="91">
        <v>0</v>
      </c>
      <c r="AB8" s="292">
        <f>SUM(D9:Z9)</f>
        <v>709</v>
      </c>
      <c r="AC8" s="280">
        <f>SUM(D10:Z10)</f>
        <v>3</v>
      </c>
      <c r="AD8" s="281" t="s">
        <v>141</v>
      </c>
      <c r="AE8" s="280">
        <f>SUM(AB8/(AE3/100))</f>
        <v>1.6692564863210435</v>
      </c>
      <c r="AF8" s="287">
        <f>SUM(AC8/(AF3/100))</f>
        <v>2.0833333333333335</v>
      </c>
    </row>
    <row r="9" spans="1:32" ht="15.75" thickBot="1" x14ac:dyDescent="0.3">
      <c r="B9" s="592"/>
      <c r="C9" s="530" t="s">
        <v>112</v>
      </c>
      <c r="D9" s="528">
        <v>0</v>
      </c>
      <c r="E9" s="99">
        <v>0</v>
      </c>
      <c r="F9" s="99">
        <v>127</v>
      </c>
      <c r="G9" s="99">
        <v>0</v>
      </c>
      <c r="H9" s="99">
        <v>582</v>
      </c>
      <c r="I9" s="99">
        <v>0</v>
      </c>
      <c r="J9" s="99">
        <v>0</v>
      </c>
      <c r="K9" s="99">
        <v>0</v>
      </c>
      <c r="L9" s="99">
        <v>0</v>
      </c>
      <c r="M9" s="99">
        <v>0</v>
      </c>
      <c r="N9" s="99">
        <v>0</v>
      </c>
      <c r="O9" s="99">
        <v>0</v>
      </c>
      <c r="P9" s="99">
        <v>0</v>
      </c>
      <c r="Q9" s="99">
        <v>0</v>
      </c>
      <c r="R9" s="99">
        <v>0</v>
      </c>
      <c r="S9" s="99">
        <v>0</v>
      </c>
      <c r="T9" s="99">
        <v>0</v>
      </c>
      <c r="U9" s="99">
        <v>0</v>
      </c>
      <c r="V9" s="99">
        <v>0</v>
      </c>
      <c r="W9" s="99">
        <v>0</v>
      </c>
      <c r="X9" s="99">
        <v>0</v>
      </c>
      <c r="Y9" s="99">
        <v>0</v>
      </c>
      <c r="Z9" s="91">
        <v>0</v>
      </c>
      <c r="AB9" s="293">
        <f>SUM(D11:Z11)</f>
        <v>0</v>
      </c>
      <c r="AC9" s="282">
        <f>SUM(D12:Z12)</f>
        <v>0</v>
      </c>
      <c r="AD9" s="283" t="s">
        <v>142</v>
      </c>
      <c r="AE9" s="282">
        <f>SUM(AB9/(AE3/100))</f>
        <v>0</v>
      </c>
      <c r="AF9" s="288">
        <f>SUM(AC9/(AF3/100))</f>
        <v>0</v>
      </c>
    </row>
    <row r="10" spans="1:32" x14ac:dyDescent="0.25">
      <c r="B10" s="592"/>
      <c r="C10" s="530" t="s">
        <v>114</v>
      </c>
      <c r="D10" s="528">
        <v>0</v>
      </c>
      <c r="E10" s="99">
        <v>0</v>
      </c>
      <c r="F10" s="99">
        <v>1</v>
      </c>
      <c r="G10" s="99">
        <v>0</v>
      </c>
      <c r="H10" s="99">
        <v>2</v>
      </c>
      <c r="I10" s="99">
        <v>0</v>
      </c>
      <c r="J10" s="99">
        <v>0</v>
      </c>
      <c r="K10" s="99">
        <v>0</v>
      </c>
      <c r="L10" s="99">
        <v>0</v>
      </c>
      <c r="M10" s="99">
        <v>0</v>
      </c>
      <c r="N10" s="99">
        <v>0</v>
      </c>
      <c r="O10" s="99">
        <v>0</v>
      </c>
      <c r="P10" s="99">
        <v>0</v>
      </c>
      <c r="Q10" s="99">
        <v>0</v>
      </c>
      <c r="R10" s="99">
        <v>0</v>
      </c>
      <c r="S10" s="99">
        <v>0</v>
      </c>
      <c r="T10" s="99">
        <v>0</v>
      </c>
      <c r="U10" s="99">
        <v>0</v>
      </c>
      <c r="V10" s="99">
        <v>0</v>
      </c>
      <c r="W10" s="99">
        <v>0</v>
      </c>
      <c r="X10" s="99">
        <v>0</v>
      </c>
      <c r="Y10" s="99">
        <v>0</v>
      </c>
      <c r="Z10" s="91">
        <v>0</v>
      </c>
    </row>
    <row r="11" spans="1:32" x14ac:dyDescent="0.25">
      <c r="B11" s="592"/>
      <c r="C11" s="530" t="s">
        <v>113</v>
      </c>
      <c r="D11" s="528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99">
        <v>0</v>
      </c>
      <c r="K11" s="99">
        <v>0</v>
      </c>
      <c r="L11" s="99">
        <v>0</v>
      </c>
      <c r="M11" s="99">
        <v>0</v>
      </c>
      <c r="N11" s="99">
        <v>0</v>
      </c>
      <c r="O11" s="99">
        <v>0</v>
      </c>
      <c r="P11" s="99">
        <v>0</v>
      </c>
      <c r="Q11" s="99">
        <v>0</v>
      </c>
      <c r="R11" s="99">
        <v>0</v>
      </c>
      <c r="S11" s="99">
        <v>0</v>
      </c>
      <c r="T11" s="99">
        <v>0</v>
      </c>
      <c r="U11" s="99">
        <v>0</v>
      </c>
      <c r="V11" s="99">
        <v>0</v>
      </c>
      <c r="W11" s="99">
        <v>0</v>
      </c>
      <c r="X11" s="99">
        <v>0</v>
      </c>
      <c r="Y11" s="99">
        <v>0</v>
      </c>
      <c r="Z11" s="91">
        <v>0</v>
      </c>
    </row>
    <row r="12" spans="1:32" ht="15.75" thickBot="1" x14ac:dyDescent="0.3">
      <c r="B12" s="593"/>
      <c r="C12" s="531" t="s">
        <v>114</v>
      </c>
      <c r="D12" s="529">
        <v>0</v>
      </c>
      <c r="E12" s="341">
        <v>0</v>
      </c>
      <c r="F12" s="341">
        <v>0</v>
      </c>
      <c r="G12" s="341">
        <v>0</v>
      </c>
      <c r="H12" s="341">
        <v>0</v>
      </c>
      <c r="I12" s="341">
        <v>0</v>
      </c>
      <c r="J12" s="341">
        <v>0</v>
      </c>
      <c r="K12" s="341">
        <v>0</v>
      </c>
      <c r="L12" s="341">
        <v>0</v>
      </c>
      <c r="M12" s="341">
        <v>0</v>
      </c>
      <c r="N12" s="341">
        <v>0</v>
      </c>
      <c r="O12" s="341">
        <v>0</v>
      </c>
      <c r="P12" s="341">
        <v>0</v>
      </c>
      <c r="Q12" s="341">
        <v>0</v>
      </c>
      <c r="R12" s="341">
        <v>0</v>
      </c>
      <c r="S12" s="341">
        <v>0</v>
      </c>
      <c r="T12" s="341">
        <v>0</v>
      </c>
      <c r="U12" s="341">
        <v>0</v>
      </c>
      <c r="V12" s="341">
        <v>0</v>
      </c>
      <c r="W12" s="341">
        <v>0</v>
      </c>
      <c r="X12" s="341">
        <v>0</v>
      </c>
      <c r="Y12" s="341">
        <v>0</v>
      </c>
      <c r="Z12" s="342">
        <v>0</v>
      </c>
    </row>
    <row r="13" spans="1:32" ht="15.75" thickBot="1" x14ac:dyDescent="0.3"/>
    <row r="14" spans="1:32" ht="15.75" thickBot="1" x14ac:dyDescent="0.3">
      <c r="B14" s="88"/>
      <c r="C14" s="535">
        <v>45748</v>
      </c>
      <c r="D14" s="104">
        <v>45748</v>
      </c>
      <c r="E14" s="104">
        <v>45749</v>
      </c>
      <c r="F14" s="104">
        <v>45750</v>
      </c>
      <c r="G14" s="104">
        <v>45751</v>
      </c>
      <c r="H14" s="104">
        <v>45754</v>
      </c>
      <c r="I14" s="104">
        <v>45755</v>
      </c>
      <c r="J14" s="104">
        <v>45756</v>
      </c>
      <c r="K14" s="104">
        <v>45757</v>
      </c>
      <c r="L14" s="104">
        <v>45758</v>
      </c>
      <c r="M14" s="104">
        <v>45761</v>
      </c>
      <c r="N14" s="104">
        <v>45762</v>
      </c>
      <c r="O14" s="104">
        <v>45763</v>
      </c>
      <c r="P14" s="104">
        <v>45764</v>
      </c>
      <c r="Q14" s="104">
        <v>45765</v>
      </c>
      <c r="R14" s="104">
        <v>45768</v>
      </c>
      <c r="S14" s="104">
        <v>45769</v>
      </c>
      <c r="T14" s="104">
        <v>45770</v>
      </c>
      <c r="U14" s="104">
        <v>45771</v>
      </c>
      <c r="V14" s="104">
        <v>45772</v>
      </c>
      <c r="W14" s="104">
        <v>45775</v>
      </c>
      <c r="X14" s="104">
        <v>45776</v>
      </c>
      <c r="Y14" s="104">
        <v>45777</v>
      </c>
      <c r="Z14" s="353"/>
    </row>
    <row r="15" spans="1:32" x14ac:dyDescent="0.25">
      <c r="B15" s="580" t="s">
        <v>119</v>
      </c>
      <c r="C15" s="100" t="s">
        <v>109</v>
      </c>
      <c r="D15" s="351">
        <v>0</v>
      </c>
      <c r="E15" s="138">
        <v>0</v>
      </c>
      <c r="F15" s="138">
        <v>0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8">
        <v>0</v>
      </c>
      <c r="N15" s="138">
        <v>0</v>
      </c>
      <c r="O15" s="138">
        <v>0</v>
      </c>
      <c r="P15" s="138">
        <v>0</v>
      </c>
      <c r="Q15" s="138">
        <v>0</v>
      </c>
      <c r="R15" s="138">
        <v>0</v>
      </c>
      <c r="S15" s="138">
        <v>0</v>
      </c>
      <c r="T15" s="138">
        <v>0</v>
      </c>
      <c r="U15" s="138">
        <v>0</v>
      </c>
      <c r="V15" s="138">
        <v>0</v>
      </c>
      <c r="W15" s="138">
        <v>0</v>
      </c>
      <c r="X15" s="138">
        <v>0</v>
      </c>
      <c r="Y15" s="138">
        <v>0</v>
      </c>
      <c r="Z15" s="352">
        <v>0</v>
      </c>
    </row>
    <row r="16" spans="1:32" x14ac:dyDescent="0.25">
      <c r="B16" s="581"/>
      <c r="C16" s="101" t="s">
        <v>114</v>
      </c>
      <c r="D16" s="20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99">
        <v>0</v>
      </c>
      <c r="N16" s="99">
        <v>0</v>
      </c>
      <c r="O16" s="99">
        <v>0</v>
      </c>
      <c r="P16" s="99">
        <v>0</v>
      </c>
      <c r="Q16" s="99">
        <v>0</v>
      </c>
      <c r="R16" s="99">
        <v>0</v>
      </c>
      <c r="S16" s="99">
        <v>0</v>
      </c>
      <c r="T16" s="99">
        <v>0</v>
      </c>
      <c r="U16" s="99">
        <v>0</v>
      </c>
      <c r="V16" s="99">
        <v>0</v>
      </c>
      <c r="W16" s="99">
        <v>0</v>
      </c>
      <c r="X16" s="99">
        <v>0</v>
      </c>
      <c r="Y16" s="99">
        <v>0</v>
      </c>
      <c r="Z16" s="178">
        <v>0</v>
      </c>
    </row>
    <row r="17" spans="2:26" x14ac:dyDescent="0.25">
      <c r="B17" s="581"/>
      <c r="C17" s="101" t="s">
        <v>110</v>
      </c>
      <c r="D17" s="20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v>0</v>
      </c>
      <c r="P17" s="99">
        <v>0</v>
      </c>
      <c r="Q17" s="99">
        <v>0</v>
      </c>
      <c r="R17" s="99">
        <v>0</v>
      </c>
      <c r="S17" s="99">
        <v>0</v>
      </c>
      <c r="T17" s="99">
        <v>0</v>
      </c>
      <c r="U17" s="99">
        <v>0</v>
      </c>
      <c r="V17" s="99">
        <v>0</v>
      </c>
      <c r="W17" s="99">
        <v>0</v>
      </c>
      <c r="X17" s="99">
        <v>0</v>
      </c>
      <c r="Y17" s="99">
        <v>0</v>
      </c>
      <c r="Z17" s="178">
        <v>0</v>
      </c>
    </row>
    <row r="18" spans="2:26" x14ac:dyDescent="0.25">
      <c r="B18" s="581"/>
      <c r="C18" s="101" t="s">
        <v>114</v>
      </c>
      <c r="D18" s="20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99">
        <v>0</v>
      </c>
      <c r="K18" s="99">
        <v>0</v>
      </c>
      <c r="L18" s="99">
        <v>0</v>
      </c>
      <c r="M18" s="99">
        <v>0</v>
      </c>
      <c r="N18" s="99">
        <v>0</v>
      </c>
      <c r="O18" s="99">
        <v>0</v>
      </c>
      <c r="P18" s="99">
        <v>0</v>
      </c>
      <c r="Q18" s="99">
        <v>0</v>
      </c>
      <c r="R18" s="99">
        <v>0</v>
      </c>
      <c r="S18" s="99">
        <v>0</v>
      </c>
      <c r="T18" s="99">
        <v>0</v>
      </c>
      <c r="U18" s="99">
        <v>0</v>
      </c>
      <c r="V18" s="99">
        <v>0</v>
      </c>
      <c r="W18" s="99">
        <v>0</v>
      </c>
      <c r="X18" s="99">
        <v>0</v>
      </c>
      <c r="Y18" s="99">
        <v>0</v>
      </c>
      <c r="Z18" s="178">
        <v>0</v>
      </c>
    </row>
    <row r="19" spans="2:26" x14ac:dyDescent="0.25">
      <c r="B19" s="581"/>
      <c r="C19" s="101" t="s">
        <v>111</v>
      </c>
      <c r="D19" s="20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v>0</v>
      </c>
      <c r="P19" s="99">
        <v>0</v>
      </c>
      <c r="Q19" s="99">
        <v>0</v>
      </c>
      <c r="R19" s="99">
        <v>0</v>
      </c>
      <c r="S19" s="99">
        <v>0</v>
      </c>
      <c r="T19" s="99">
        <v>0</v>
      </c>
      <c r="U19" s="99">
        <v>0</v>
      </c>
      <c r="V19" s="99">
        <v>0</v>
      </c>
      <c r="W19" s="99">
        <v>0</v>
      </c>
      <c r="X19" s="99">
        <v>0</v>
      </c>
      <c r="Y19" s="99">
        <v>0</v>
      </c>
      <c r="Z19" s="178">
        <v>0</v>
      </c>
    </row>
    <row r="20" spans="2:26" x14ac:dyDescent="0.25">
      <c r="B20" s="581"/>
      <c r="C20" s="101" t="s">
        <v>114</v>
      </c>
      <c r="D20" s="20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99">
        <v>0</v>
      </c>
      <c r="Q20" s="99">
        <v>0</v>
      </c>
      <c r="R20" s="99">
        <v>0</v>
      </c>
      <c r="S20" s="99">
        <v>0</v>
      </c>
      <c r="T20" s="99">
        <v>0</v>
      </c>
      <c r="U20" s="99">
        <v>0</v>
      </c>
      <c r="V20" s="99">
        <v>0</v>
      </c>
      <c r="W20" s="99">
        <v>0</v>
      </c>
      <c r="X20" s="99">
        <v>0</v>
      </c>
      <c r="Y20" s="99">
        <v>0</v>
      </c>
      <c r="Z20" s="178">
        <v>0</v>
      </c>
    </row>
    <row r="21" spans="2:26" x14ac:dyDescent="0.25">
      <c r="B21" s="581"/>
      <c r="C21" s="101" t="s">
        <v>112</v>
      </c>
      <c r="D21" s="209">
        <v>0</v>
      </c>
      <c r="E21" s="99">
        <v>0</v>
      </c>
      <c r="F21" s="99">
        <v>0</v>
      </c>
      <c r="G21" s="99">
        <v>1493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99">
        <v>0</v>
      </c>
      <c r="N21" s="99">
        <v>0</v>
      </c>
      <c r="O21" s="99">
        <v>0</v>
      </c>
      <c r="P21" s="99">
        <v>0</v>
      </c>
      <c r="Q21" s="99">
        <v>0</v>
      </c>
      <c r="R21" s="99">
        <v>0</v>
      </c>
      <c r="S21" s="99">
        <v>0</v>
      </c>
      <c r="T21" s="99">
        <v>0</v>
      </c>
      <c r="U21" s="99">
        <v>0</v>
      </c>
      <c r="V21" s="99">
        <v>0</v>
      </c>
      <c r="W21" s="99">
        <v>0</v>
      </c>
      <c r="X21" s="99">
        <v>0</v>
      </c>
      <c r="Y21" s="99">
        <v>0</v>
      </c>
      <c r="Z21" s="178">
        <v>0</v>
      </c>
    </row>
    <row r="22" spans="2:26" x14ac:dyDescent="0.25">
      <c r="B22" s="581"/>
      <c r="C22" s="101" t="s">
        <v>114</v>
      </c>
      <c r="D22" s="209">
        <v>0</v>
      </c>
      <c r="E22" s="99">
        <v>0</v>
      </c>
      <c r="F22" s="99">
        <v>0</v>
      </c>
      <c r="G22" s="99">
        <v>4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0</v>
      </c>
      <c r="O22" s="99">
        <v>0</v>
      </c>
      <c r="P22" s="99">
        <v>0</v>
      </c>
      <c r="Q22" s="99">
        <v>0</v>
      </c>
      <c r="R22" s="99">
        <v>0</v>
      </c>
      <c r="S22" s="99">
        <v>0</v>
      </c>
      <c r="T22" s="99">
        <v>0</v>
      </c>
      <c r="U22" s="99">
        <v>0</v>
      </c>
      <c r="V22" s="99">
        <v>0</v>
      </c>
      <c r="W22" s="99">
        <v>0</v>
      </c>
      <c r="X22" s="99">
        <v>0</v>
      </c>
      <c r="Y22" s="99">
        <v>0</v>
      </c>
      <c r="Z22" s="178">
        <v>0</v>
      </c>
    </row>
    <row r="23" spans="2:26" x14ac:dyDescent="0.25">
      <c r="B23" s="581"/>
      <c r="C23" s="101" t="s">
        <v>113</v>
      </c>
      <c r="D23" s="209">
        <v>0</v>
      </c>
      <c r="E23" s="99">
        <v>0</v>
      </c>
      <c r="F23" s="99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9">
        <v>0</v>
      </c>
      <c r="Q23" s="99">
        <v>0</v>
      </c>
      <c r="R23" s="99">
        <v>0</v>
      </c>
      <c r="S23" s="99">
        <v>0</v>
      </c>
      <c r="T23" s="99">
        <v>0</v>
      </c>
      <c r="U23" s="99">
        <v>0</v>
      </c>
      <c r="V23" s="99">
        <v>0</v>
      </c>
      <c r="W23" s="99">
        <v>0</v>
      </c>
      <c r="X23" s="99">
        <v>0</v>
      </c>
      <c r="Y23" s="99">
        <v>0</v>
      </c>
      <c r="Z23" s="178">
        <v>0</v>
      </c>
    </row>
    <row r="24" spans="2:26" ht="15.75" thickBot="1" x14ac:dyDescent="0.3">
      <c r="B24" s="582"/>
      <c r="C24" s="102" t="s">
        <v>114</v>
      </c>
      <c r="D24" s="222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0</v>
      </c>
      <c r="L24" s="304">
        <v>0</v>
      </c>
      <c r="M24" s="304">
        <v>0</v>
      </c>
      <c r="N24" s="304">
        <v>0</v>
      </c>
      <c r="O24" s="304">
        <v>0</v>
      </c>
      <c r="P24" s="304">
        <v>0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0</v>
      </c>
      <c r="W24" s="304">
        <v>0</v>
      </c>
      <c r="X24" s="304">
        <v>0</v>
      </c>
      <c r="Y24" s="304">
        <v>0</v>
      </c>
      <c r="Z24" s="318">
        <v>0</v>
      </c>
    </row>
    <row r="25" spans="2:26" ht="15.75" thickBot="1" x14ac:dyDescent="0.3"/>
    <row r="26" spans="2:26" ht="15.75" thickBot="1" x14ac:dyDescent="0.3">
      <c r="B26" s="88"/>
      <c r="C26" s="535">
        <v>45748</v>
      </c>
      <c r="D26" s="104">
        <v>45748</v>
      </c>
      <c r="E26" s="104">
        <v>45749</v>
      </c>
      <c r="F26" s="104">
        <v>45750</v>
      </c>
      <c r="G26" s="104">
        <v>45751</v>
      </c>
      <c r="H26" s="104">
        <v>45754</v>
      </c>
      <c r="I26" s="104">
        <v>45755</v>
      </c>
      <c r="J26" s="104">
        <v>45756</v>
      </c>
      <c r="K26" s="104">
        <v>45757</v>
      </c>
      <c r="L26" s="104">
        <v>45758</v>
      </c>
      <c r="M26" s="104">
        <v>45761</v>
      </c>
      <c r="N26" s="104">
        <v>45762</v>
      </c>
      <c r="O26" s="104">
        <v>45763</v>
      </c>
      <c r="P26" s="104">
        <v>45764</v>
      </c>
      <c r="Q26" s="104">
        <v>45765</v>
      </c>
      <c r="R26" s="104">
        <v>45768</v>
      </c>
      <c r="S26" s="104">
        <v>45769</v>
      </c>
      <c r="T26" s="104">
        <v>45770</v>
      </c>
      <c r="U26" s="104">
        <v>45771</v>
      </c>
      <c r="V26" s="104">
        <v>45772</v>
      </c>
      <c r="W26" s="104">
        <v>45775</v>
      </c>
      <c r="X26" s="104">
        <v>45776</v>
      </c>
      <c r="Y26" s="104">
        <v>45777</v>
      </c>
      <c r="Z26" s="353"/>
    </row>
    <row r="27" spans="2:26" x14ac:dyDescent="0.25">
      <c r="B27" s="580" t="s">
        <v>108</v>
      </c>
      <c r="C27" s="100" t="s">
        <v>109</v>
      </c>
      <c r="D27" s="351">
        <v>0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  <c r="T27" s="138">
        <v>0</v>
      </c>
      <c r="U27" s="138">
        <v>0</v>
      </c>
      <c r="V27" s="138">
        <v>0</v>
      </c>
      <c r="W27" s="138">
        <v>0</v>
      </c>
      <c r="X27" s="138">
        <v>0</v>
      </c>
      <c r="Y27" s="138">
        <v>0</v>
      </c>
      <c r="Z27" s="352">
        <v>0</v>
      </c>
    </row>
    <row r="28" spans="2:26" x14ac:dyDescent="0.25">
      <c r="B28" s="581"/>
      <c r="C28" s="101" t="s">
        <v>114</v>
      </c>
      <c r="D28" s="20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178">
        <v>0</v>
      </c>
    </row>
    <row r="29" spans="2:26" x14ac:dyDescent="0.25">
      <c r="B29" s="581"/>
      <c r="C29" s="101" t="s">
        <v>110</v>
      </c>
      <c r="D29" s="209">
        <v>0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  <c r="L29" s="99">
        <v>0</v>
      </c>
      <c r="M29" s="99">
        <v>0</v>
      </c>
      <c r="N29" s="99">
        <v>0</v>
      </c>
      <c r="O29" s="99">
        <v>0</v>
      </c>
      <c r="P29" s="99">
        <v>0</v>
      </c>
      <c r="Q29" s="99">
        <v>0</v>
      </c>
      <c r="R29" s="99">
        <v>0</v>
      </c>
      <c r="S29" s="99">
        <v>0</v>
      </c>
      <c r="T29" s="99">
        <v>0</v>
      </c>
      <c r="U29" s="99">
        <v>0</v>
      </c>
      <c r="V29" s="99">
        <v>0</v>
      </c>
      <c r="W29" s="99">
        <v>0</v>
      </c>
      <c r="X29" s="99">
        <v>0</v>
      </c>
      <c r="Y29" s="99">
        <v>0</v>
      </c>
      <c r="Z29" s="178">
        <v>0</v>
      </c>
    </row>
    <row r="30" spans="2:26" x14ac:dyDescent="0.25">
      <c r="B30" s="581"/>
      <c r="C30" s="101" t="s">
        <v>114</v>
      </c>
      <c r="D30" s="20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99">
        <v>0</v>
      </c>
      <c r="R30" s="99">
        <v>0</v>
      </c>
      <c r="S30" s="99">
        <v>0</v>
      </c>
      <c r="T30" s="99">
        <v>0</v>
      </c>
      <c r="U30" s="99">
        <v>0</v>
      </c>
      <c r="V30" s="99">
        <v>0</v>
      </c>
      <c r="W30" s="99">
        <v>0</v>
      </c>
      <c r="X30" s="99">
        <v>0</v>
      </c>
      <c r="Y30" s="99">
        <v>0</v>
      </c>
      <c r="Z30" s="178">
        <v>0</v>
      </c>
    </row>
    <row r="31" spans="2:26" x14ac:dyDescent="0.25">
      <c r="B31" s="581"/>
      <c r="C31" s="101" t="s">
        <v>111</v>
      </c>
      <c r="D31" s="209">
        <v>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  <c r="L31" s="99">
        <v>0</v>
      </c>
      <c r="M31" s="99">
        <v>0</v>
      </c>
      <c r="N31" s="99">
        <v>0</v>
      </c>
      <c r="O31" s="99">
        <v>0</v>
      </c>
      <c r="P31" s="99">
        <v>0</v>
      </c>
      <c r="Q31" s="99">
        <v>0</v>
      </c>
      <c r="R31" s="99">
        <v>0</v>
      </c>
      <c r="S31" s="99">
        <v>0</v>
      </c>
      <c r="T31" s="99">
        <v>0</v>
      </c>
      <c r="U31" s="99">
        <v>0</v>
      </c>
      <c r="V31" s="99">
        <v>0</v>
      </c>
      <c r="W31" s="99">
        <v>0</v>
      </c>
      <c r="X31" s="99">
        <v>0</v>
      </c>
      <c r="Y31" s="99">
        <v>0</v>
      </c>
      <c r="Z31" s="178">
        <v>0</v>
      </c>
    </row>
    <row r="32" spans="2:26" x14ac:dyDescent="0.25">
      <c r="B32" s="581"/>
      <c r="C32" s="101" t="s">
        <v>114</v>
      </c>
      <c r="D32" s="20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99">
        <v>0</v>
      </c>
      <c r="R32" s="99">
        <v>0</v>
      </c>
      <c r="S32" s="99">
        <v>0</v>
      </c>
      <c r="T32" s="99">
        <v>0</v>
      </c>
      <c r="U32" s="99">
        <v>0</v>
      </c>
      <c r="V32" s="99">
        <v>0</v>
      </c>
      <c r="W32" s="99">
        <v>0</v>
      </c>
      <c r="X32" s="99">
        <v>0</v>
      </c>
      <c r="Y32" s="99">
        <v>0</v>
      </c>
      <c r="Z32" s="178">
        <v>0</v>
      </c>
    </row>
    <row r="33" spans="1:32" x14ac:dyDescent="0.25">
      <c r="B33" s="581"/>
      <c r="C33" s="101" t="s">
        <v>112</v>
      </c>
      <c r="D33" s="209">
        <v>0</v>
      </c>
      <c r="E33" s="99">
        <v>0</v>
      </c>
      <c r="F33" s="99">
        <v>0</v>
      </c>
      <c r="G33" s="99">
        <v>0</v>
      </c>
      <c r="H33" s="99">
        <v>0</v>
      </c>
      <c r="I33" s="99">
        <v>0</v>
      </c>
      <c r="J33" s="99">
        <v>0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99">
        <v>0</v>
      </c>
      <c r="R33" s="99">
        <v>0</v>
      </c>
      <c r="S33" s="99">
        <v>0</v>
      </c>
      <c r="T33" s="99">
        <v>0</v>
      </c>
      <c r="U33" s="99">
        <v>0</v>
      </c>
      <c r="V33" s="99">
        <v>0</v>
      </c>
      <c r="W33" s="99">
        <v>0</v>
      </c>
      <c r="X33" s="99">
        <v>0</v>
      </c>
      <c r="Y33" s="99">
        <v>0</v>
      </c>
      <c r="Z33" s="178">
        <v>0</v>
      </c>
    </row>
    <row r="34" spans="1:32" x14ac:dyDescent="0.25">
      <c r="B34" s="581"/>
      <c r="C34" s="101" t="s">
        <v>114</v>
      </c>
      <c r="D34" s="20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99">
        <v>0</v>
      </c>
      <c r="L34" s="99">
        <v>0</v>
      </c>
      <c r="M34" s="99">
        <v>0</v>
      </c>
      <c r="N34" s="99">
        <v>0</v>
      </c>
      <c r="O34" s="99">
        <v>0</v>
      </c>
      <c r="P34" s="99">
        <v>0</v>
      </c>
      <c r="Q34" s="99">
        <v>0</v>
      </c>
      <c r="R34" s="99">
        <v>0</v>
      </c>
      <c r="S34" s="99">
        <v>0</v>
      </c>
      <c r="T34" s="99">
        <v>0</v>
      </c>
      <c r="U34" s="99">
        <v>0</v>
      </c>
      <c r="V34" s="99">
        <v>0</v>
      </c>
      <c r="W34" s="99">
        <v>0</v>
      </c>
      <c r="X34" s="99">
        <v>0</v>
      </c>
      <c r="Y34" s="99">
        <v>0</v>
      </c>
      <c r="Z34" s="178">
        <v>0</v>
      </c>
    </row>
    <row r="35" spans="1:32" x14ac:dyDescent="0.25">
      <c r="B35" s="581"/>
      <c r="C35" s="101" t="s">
        <v>113</v>
      </c>
      <c r="D35" s="20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99">
        <v>0</v>
      </c>
      <c r="R35" s="99">
        <v>0</v>
      </c>
      <c r="S35" s="99">
        <v>0</v>
      </c>
      <c r="T35" s="99">
        <v>0</v>
      </c>
      <c r="U35" s="99">
        <v>0</v>
      </c>
      <c r="V35" s="99">
        <v>0</v>
      </c>
      <c r="W35" s="99">
        <v>0</v>
      </c>
      <c r="X35" s="99">
        <v>0</v>
      </c>
      <c r="Y35" s="99">
        <v>0</v>
      </c>
      <c r="Z35" s="178">
        <v>0</v>
      </c>
    </row>
    <row r="36" spans="1:32" ht="15.75" thickBot="1" x14ac:dyDescent="0.3">
      <c r="B36" s="582"/>
      <c r="C36" s="102" t="s">
        <v>114</v>
      </c>
      <c r="D36" s="222">
        <v>0</v>
      </c>
      <c r="E36" s="304">
        <v>0</v>
      </c>
      <c r="F36" s="304">
        <v>0</v>
      </c>
      <c r="G36" s="304">
        <v>0</v>
      </c>
      <c r="H36" s="304">
        <v>0</v>
      </c>
      <c r="I36" s="304">
        <v>0</v>
      </c>
      <c r="J36" s="304">
        <v>0</v>
      </c>
      <c r="K36" s="304">
        <v>0</v>
      </c>
      <c r="L36" s="304">
        <v>0</v>
      </c>
      <c r="M36" s="304">
        <v>0</v>
      </c>
      <c r="N36" s="304">
        <v>0</v>
      </c>
      <c r="O36" s="304">
        <v>0</v>
      </c>
      <c r="P36" s="304">
        <v>0</v>
      </c>
      <c r="Q36" s="304">
        <v>0</v>
      </c>
      <c r="R36" s="304">
        <v>0</v>
      </c>
      <c r="S36" s="304">
        <v>0</v>
      </c>
      <c r="T36" s="304">
        <v>0</v>
      </c>
      <c r="U36" s="304">
        <v>0</v>
      </c>
      <c r="V36" s="304">
        <v>0</v>
      </c>
      <c r="W36" s="304">
        <v>0</v>
      </c>
      <c r="X36" s="304">
        <v>0</v>
      </c>
      <c r="Y36" s="304">
        <v>0</v>
      </c>
      <c r="Z36" s="318">
        <v>0</v>
      </c>
    </row>
    <row r="37" spans="1:32" ht="15.75" thickBot="1" x14ac:dyDescent="0.3"/>
    <row r="38" spans="1:32" ht="15.75" thickBot="1" x14ac:dyDescent="0.3">
      <c r="C38" s="535">
        <v>45748</v>
      </c>
      <c r="D38" s="104">
        <v>45748</v>
      </c>
      <c r="E38" s="104">
        <v>45749</v>
      </c>
      <c r="F38" s="104">
        <v>45750</v>
      </c>
      <c r="G38" s="104">
        <v>45751</v>
      </c>
      <c r="H38" s="104">
        <v>45754</v>
      </c>
      <c r="I38" s="104">
        <v>45755</v>
      </c>
      <c r="J38" s="104">
        <v>45756</v>
      </c>
      <c r="K38" s="104">
        <v>45757</v>
      </c>
      <c r="L38" s="104">
        <v>45758</v>
      </c>
      <c r="M38" s="104">
        <v>45761</v>
      </c>
      <c r="N38" s="104">
        <v>45762</v>
      </c>
      <c r="O38" s="104">
        <v>45763</v>
      </c>
      <c r="P38" s="104">
        <v>45764</v>
      </c>
      <c r="Q38" s="104">
        <v>45765</v>
      </c>
      <c r="R38" s="104">
        <v>45768</v>
      </c>
      <c r="S38" s="104">
        <v>45769</v>
      </c>
      <c r="T38" s="104">
        <v>45770</v>
      </c>
      <c r="U38" s="104">
        <v>45771</v>
      </c>
      <c r="V38" s="104">
        <v>45772</v>
      </c>
      <c r="W38" s="104">
        <v>45775</v>
      </c>
      <c r="X38" s="104">
        <v>45776</v>
      </c>
      <c r="Y38" s="104">
        <v>45777</v>
      </c>
      <c r="Z38" s="353"/>
      <c r="AA38" s="355" t="s">
        <v>137</v>
      </c>
    </row>
    <row r="39" spans="1:32" x14ac:dyDescent="0.25">
      <c r="C39" s="100" t="s">
        <v>126</v>
      </c>
      <c r="D39" s="505">
        <v>74320</v>
      </c>
      <c r="E39" s="506">
        <v>167750</v>
      </c>
      <c r="F39" s="506">
        <v>170380</v>
      </c>
      <c r="G39" s="506">
        <v>153960</v>
      </c>
      <c r="H39" s="506">
        <v>180680</v>
      </c>
      <c r="I39" s="506">
        <v>172775</v>
      </c>
      <c r="J39" s="506">
        <v>217855</v>
      </c>
      <c r="K39" s="506">
        <v>53930</v>
      </c>
      <c r="L39" s="506">
        <v>0</v>
      </c>
      <c r="M39" s="506">
        <v>0</v>
      </c>
      <c r="N39" s="506">
        <v>0</v>
      </c>
      <c r="O39" s="506">
        <v>0</v>
      </c>
      <c r="P39" s="506">
        <v>0</v>
      </c>
      <c r="Q39" s="506">
        <v>0</v>
      </c>
      <c r="R39" s="506">
        <v>0</v>
      </c>
      <c r="S39" s="506">
        <v>0</v>
      </c>
      <c r="T39" s="506">
        <v>0</v>
      </c>
      <c r="U39" s="506">
        <v>0</v>
      </c>
      <c r="V39" s="506">
        <v>0</v>
      </c>
      <c r="W39" s="506">
        <v>0</v>
      </c>
      <c r="X39" s="506">
        <v>0</v>
      </c>
      <c r="Y39" s="506">
        <v>0</v>
      </c>
      <c r="Z39" s="507">
        <v>0</v>
      </c>
      <c r="AA39" s="499">
        <f>SUM(D39:Z39)</f>
        <v>1191650</v>
      </c>
    </row>
    <row r="40" spans="1:32" x14ac:dyDescent="0.25">
      <c r="A40" s="39"/>
      <c r="B40" s="39"/>
      <c r="C40" s="498" t="s">
        <v>127</v>
      </c>
      <c r="D40" s="343">
        <v>318317.90000000002</v>
      </c>
      <c r="E40" s="160">
        <v>531968.15</v>
      </c>
      <c r="F40" s="160">
        <v>553302</v>
      </c>
      <c r="G40" s="160">
        <v>482207.8</v>
      </c>
      <c r="H40" s="160">
        <v>466867.8</v>
      </c>
      <c r="I40" s="160">
        <v>512095.1</v>
      </c>
      <c r="J40" s="160">
        <v>744106.3</v>
      </c>
      <c r="K40" s="160">
        <v>191638.6</v>
      </c>
      <c r="L40" s="160">
        <v>0</v>
      </c>
      <c r="M40" s="160">
        <v>0</v>
      </c>
      <c r="N40" s="160">
        <v>0</v>
      </c>
      <c r="O40" s="160">
        <v>0</v>
      </c>
      <c r="P40" s="160">
        <v>0</v>
      </c>
      <c r="Q40" s="160">
        <v>0</v>
      </c>
      <c r="R40" s="160">
        <v>0</v>
      </c>
      <c r="S40" s="160">
        <v>0</v>
      </c>
      <c r="T40" s="160">
        <v>0</v>
      </c>
      <c r="U40" s="160">
        <v>0</v>
      </c>
      <c r="V40" s="160">
        <v>0</v>
      </c>
      <c r="W40" s="160">
        <v>0</v>
      </c>
      <c r="X40" s="160">
        <v>0</v>
      </c>
      <c r="Y40" s="160">
        <v>0</v>
      </c>
      <c r="Z40" s="417">
        <v>0</v>
      </c>
      <c r="AA40" s="500">
        <f>SUM(D40:Z40)</f>
        <v>3800503.65</v>
      </c>
      <c r="AB40" s="130"/>
      <c r="AC40" s="130"/>
      <c r="AD40" s="39"/>
      <c r="AE40" s="130"/>
      <c r="AF40" s="130"/>
    </row>
    <row r="41" spans="1:32" x14ac:dyDescent="0.25">
      <c r="A41" s="39"/>
      <c r="B41" s="39"/>
      <c r="C41" s="498" t="s">
        <v>128</v>
      </c>
      <c r="D41" s="343">
        <v>4.28</v>
      </c>
      <c r="E41" s="160">
        <v>3.17</v>
      </c>
      <c r="F41" s="160">
        <v>3.25</v>
      </c>
      <c r="G41" s="160">
        <v>3.13</v>
      </c>
      <c r="H41" s="160">
        <v>2.58</v>
      </c>
      <c r="I41" s="160">
        <v>2.96</v>
      </c>
      <c r="J41" s="160">
        <v>3.42</v>
      </c>
      <c r="K41" s="160">
        <v>3.55</v>
      </c>
      <c r="L41" s="160">
        <v>0</v>
      </c>
      <c r="M41" s="160">
        <v>0</v>
      </c>
      <c r="N41" s="160">
        <v>0</v>
      </c>
      <c r="O41" s="160">
        <v>0</v>
      </c>
      <c r="P41" s="160">
        <v>0</v>
      </c>
      <c r="Q41" s="160">
        <v>0</v>
      </c>
      <c r="R41" s="160">
        <v>0</v>
      </c>
      <c r="S41" s="160">
        <v>0</v>
      </c>
      <c r="T41" s="160">
        <v>0</v>
      </c>
      <c r="U41" s="160">
        <v>0</v>
      </c>
      <c r="V41" s="160">
        <v>0</v>
      </c>
      <c r="W41" s="160">
        <v>0</v>
      </c>
      <c r="X41" s="160">
        <v>0</v>
      </c>
      <c r="Y41" s="160">
        <v>0</v>
      </c>
      <c r="Z41" s="417">
        <v>0</v>
      </c>
      <c r="AA41" s="500">
        <f>SUM(AA40/AA39)</f>
        <v>3.1892784374606635</v>
      </c>
      <c r="AB41" s="130"/>
      <c r="AC41" s="130"/>
      <c r="AD41" s="39"/>
      <c r="AE41" s="130"/>
      <c r="AF41" s="130"/>
    </row>
    <row r="42" spans="1:32" x14ac:dyDescent="0.25">
      <c r="A42" s="39"/>
      <c r="B42" s="39"/>
      <c r="C42" s="344"/>
      <c r="D42" s="343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417"/>
      <c r="AA42" s="501"/>
      <c r="AB42" s="130"/>
      <c r="AC42" s="130"/>
      <c r="AD42" s="39"/>
      <c r="AE42" s="130"/>
      <c r="AF42" s="130"/>
    </row>
    <row r="43" spans="1:32" x14ac:dyDescent="0.25">
      <c r="A43" s="39"/>
      <c r="B43" s="39"/>
      <c r="C43" s="101" t="s">
        <v>120</v>
      </c>
      <c r="D43" s="508">
        <v>58700.5</v>
      </c>
      <c r="E43" s="114">
        <v>134846.5</v>
      </c>
      <c r="F43" s="114">
        <v>87537.5</v>
      </c>
      <c r="G43" s="114">
        <v>150347.5</v>
      </c>
      <c r="H43" s="114">
        <v>131803</v>
      </c>
      <c r="I43" s="114">
        <v>146154</v>
      </c>
      <c r="J43" s="114">
        <v>85774.5</v>
      </c>
      <c r="K43" s="114">
        <v>128567</v>
      </c>
      <c r="L43" s="114">
        <v>0</v>
      </c>
      <c r="M43" s="114">
        <v>0</v>
      </c>
      <c r="N43" s="114">
        <v>0</v>
      </c>
      <c r="O43" s="114">
        <v>0</v>
      </c>
      <c r="P43" s="114">
        <v>0</v>
      </c>
      <c r="Q43" s="114">
        <v>0</v>
      </c>
      <c r="R43" s="114">
        <v>0</v>
      </c>
      <c r="S43" s="114">
        <v>0</v>
      </c>
      <c r="T43" s="114">
        <v>0</v>
      </c>
      <c r="U43" s="114">
        <v>0</v>
      </c>
      <c r="V43" s="114">
        <v>0</v>
      </c>
      <c r="W43" s="114">
        <v>0</v>
      </c>
      <c r="X43" s="114">
        <v>0</v>
      </c>
      <c r="Y43" s="114">
        <v>0</v>
      </c>
      <c r="Z43" s="509">
        <v>0</v>
      </c>
      <c r="AA43" s="502">
        <f>SUM(D43:Z43)</f>
        <v>923730.5</v>
      </c>
      <c r="AB43" s="130"/>
      <c r="AC43" s="130"/>
      <c r="AD43" s="39"/>
      <c r="AE43" s="130"/>
      <c r="AF43" s="130"/>
    </row>
    <row r="44" spans="1:32" x14ac:dyDescent="0.25">
      <c r="A44" s="39"/>
      <c r="B44" s="39"/>
      <c r="C44" s="498" t="s">
        <v>121</v>
      </c>
      <c r="D44" s="343">
        <v>122309</v>
      </c>
      <c r="E44" s="160">
        <v>428849.9</v>
      </c>
      <c r="F44" s="160">
        <v>235851.6</v>
      </c>
      <c r="G44" s="160">
        <v>421290.3</v>
      </c>
      <c r="H44" s="160">
        <v>423489.9</v>
      </c>
      <c r="I44" s="160">
        <v>431200.2</v>
      </c>
      <c r="J44" s="160">
        <v>285204.3</v>
      </c>
      <c r="K44" s="160">
        <v>385806.1</v>
      </c>
      <c r="L44" s="160">
        <v>0</v>
      </c>
      <c r="M44" s="160">
        <v>0</v>
      </c>
      <c r="N44" s="160">
        <v>0</v>
      </c>
      <c r="O44" s="160">
        <v>0</v>
      </c>
      <c r="P44" s="160">
        <v>0</v>
      </c>
      <c r="Q44" s="160">
        <v>0</v>
      </c>
      <c r="R44" s="160">
        <v>0</v>
      </c>
      <c r="S44" s="160">
        <v>0</v>
      </c>
      <c r="T44" s="160">
        <v>0</v>
      </c>
      <c r="U44" s="160">
        <v>0</v>
      </c>
      <c r="V44" s="160">
        <v>0</v>
      </c>
      <c r="W44" s="160">
        <v>0</v>
      </c>
      <c r="X44" s="160">
        <v>0</v>
      </c>
      <c r="Y44" s="160">
        <v>0</v>
      </c>
      <c r="Z44" s="417">
        <v>0</v>
      </c>
      <c r="AA44" s="500">
        <f>SUM(D44:Z44)</f>
        <v>2734001.3000000003</v>
      </c>
      <c r="AB44" s="130"/>
      <c r="AC44" s="130"/>
      <c r="AD44" s="39"/>
      <c r="AE44" s="130"/>
      <c r="AF44" s="130"/>
    </row>
    <row r="45" spans="1:32" x14ac:dyDescent="0.25">
      <c r="A45" s="39"/>
      <c r="B45" s="39"/>
      <c r="C45" s="498" t="s">
        <v>122</v>
      </c>
      <c r="D45" s="343">
        <v>2.08</v>
      </c>
      <c r="E45" s="160">
        <v>3.18</v>
      </c>
      <c r="F45" s="160">
        <v>2.69</v>
      </c>
      <c r="G45" s="160">
        <v>2.8</v>
      </c>
      <c r="H45" s="160">
        <v>3.21</v>
      </c>
      <c r="I45" s="160">
        <v>2.95</v>
      </c>
      <c r="J45" s="160">
        <v>3.32</v>
      </c>
      <c r="K45" s="160">
        <v>3</v>
      </c>
      <c r="L45" s="160">
        <v>0</v>
      </c>
      <c r="M45" s="160">
        <v>0</v>
      </c>
      <c r="N45" s="160">
        <v>0</v>
      </c>
      <c r="O45" s="160">
        <v>0</v>
      </c>
      <c r="P45" s="160">
        <v>0</v>
      </c>
      <c r="Q45" s="160">
        <v>0</v>
      </c>
      <c r="R45" s="160">
        <v>0</v>
      </c>
      <c r="S45" s="160">
        <v>0</v>
      </c>
      <c r="T45" s="160">
        <v>0</v>
      </c>
      <c r="U45" s="160">
        <v>0</v>
      </c>
      <c r="V45" s="160">
        <v>0</v>
      </c>
      <c r="W45" s="160">
        <v>0</v>
      </c>
      <c r="X45" s="160">
        <v>0</v>
      </c>
      <c r="Y45" s="160">
        <v>0</v>
      </c>
      <c r="Z45" s="417">
        <v>0</v>
      </c>
      <c r="AA45" s="500">
        <f>SUM(AA44/AA43)</f>
        <v>2.9597391230450878</v>
      </c>
      <c r="AB45" s="130"/>
      <c r="AC45" s="130"/>
      <c r="AD45" s="39"/>
      <c r="AE45" s="130"/>
      <c r="AF45" s="130"/>
    </row>
    <row r="46" spans="1:32" x14ac:dyDescent="0.25">
      <c r="C46" s="101"/>
      <c r="D46" s="162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187"/>
      <c r="AA46" s="503"/>
    </row>
    <row r="47" spans="1:32" x14ac:dyDescent="0.25">
      <c r="C47" s="101" t="s">
        <v>123</v>
      </c>
      <c r="D47" s="162">
        <v>25050</v>
      </c>
      <c r="E47" s="114">
        <v>12974</v>
      </c>
      <c r="F47" s="114">
        <v>67055</v>
      </c>
      <c r="G47" s="114">
        <v>56088</v>
      </c>
      <c r="H47" s="114">
        <v>101073</v>
      </c>
      <c r="I47" s="114">
        <v>34625</v>
      </c>
      <c r="J47" s="114">
        <v>15984</v>
      </c>
      <c r="K47" s="114">
        <v>0</v>
      </c>
      <c r="L47" s="114">
        <v>0</v>
      </c>
      <c r="M47" s="114">
        <v>0</v>
      </c>
      <c r="N47" s="114">
        <v>0</v>
      </c>
      <c r="O47" s="114">
        <v>0</v>
      </c>
      <c r="P47" s="114">
        <v>0</v>
      </c>
      <c r="Q47" s="114">
        <v>0</v>
      </c>
      <c r="R47" s="114">
        <v>0</v>
      </c>
      <c r="S47" s="114">
        <v>0</v>
      </c>
      <c r="T47" s="114">
        <v>0</v>
      </c>
      <c r="U47" s="114">
        <v>0</v>
      </c>
      <c r="V47" s="114">
        <v>0</v>
      </c>
      <c r="W47" s="114">
        <v>0</v>
      </c>
      <c r="X47" s="114">
        <v>0</v>
      </c>
      <c r="Y47" s="114">
        <v>0</v>
      </c>
      <c r="Z47" s="509">
        <v>0</v>
      </c>
      <c r="AA47" s="502">
        <f>SUM(D47:Z47)</f>
        <v>312849</v>
      </c>
    </row>
    <row r="48" spans="1:32" x14ac:dyDescent="0.25">
      <c r="A48" s="39"/>
      <c r="B48" s="39"/>
      <c r="C48" s="498" t="s">
        <v>124</v>
      </c>
      <c r="D48" s="343">
        <v>84601</v>
      </c>
      <c r="E48" s="160">
        <v>43492.5</v>
      </c>
      <c r="F48" s="160">
        <v>221357</v>
      </c>
      <c r="G48" s="160">
        <v>166531</v>
      </c>
      <c r="H48" s="160">
        <v>313592</v>
      </c>
      <c r="I48" s="160">
        <v>108410</v>
      </c>
      <c r="J48" s="160">
        <v>46607.1</v>
      </c>
      <c r="K48" s="160">
        <v>0</v>
      </c>
      <c r="L48" s="160">
        <v>0</v>
      </c>
      <c r="M48" s="160">
        <v>0</v>
      </c>
      <c r="N48" s="160">
        <v>0</v>
      </c>
      <c r="O48" s="160">
        <v>0</v>
      </c>
      <c r="P48" s="160">
        <v>0</v>
      </c>
      <c r="Q48" s="160">
        <v>0</v>
      </c>
      <c r="R48" s="160">
        <v>0</v>
      </c>
      <c r="S48" s="160">
        <v>0</v>
      </c>
      <c r="T48" s="160">
        <v>0</v>
      </c>
      <c r="U48" s="160">
        <v>0</v>
      </c>
      <c r="V48" s="160">
        <v>0</v>
      </c>
      <c r="W48" s="160">
        <v>0</v>
      </c>
      <c r="X48" s="160">
        <v>0</v>
      </c>
      <c r="Y48" s="160">
        <v>0</v>
      </c>
      <c r="Z48" s="417">
        <v>0</v>
      </c>
      <c r="AA48" s="500">
        <f>SUM(D48:Z48)</f>
        <v>984590.6</v>
      </c>
      <c r="AB48" s="130"/>
      <c r="AC48" s="130"/>
      <c r="AD48" s="39"/>
      <c r="AE48" s="130"/>
      <c r="AF48" s="130"/>
    </row>
    <row r="49" spans="1:32" x14ac:dyDescent="0.25">
      <c r="A49" s="39"/>
      <c r="B49" s="39"/>
      <c r="C49" s="498" t="s">
        <v>125</v>
      </c>
      <c r="D49" s="343">
        <v>3.37</v>
      </c>
      <c r="E49" s="160">
        <v>3.35</v>
      </c>
      <c r="F49" s="160">
        <v>3.3</v>
      </c>
      <c r="G49" s="160">
        <v>2.96</v>
      </c>
      <c r="H49" s="160">
        <v>3.1</v>
      </c>
      <c r="I49" s="160">
        <v>3.13</v>
      </c>
      <c r="J49" s="160">
        <v>2.74</v>
      </c>
      <c r="K49" s="160">
        <v>0</v>
      </c>
      <c r="L49" s="160">
        <v>0</v>
      </c>
      <c r="M49" s="160">
        <v>0</v>
      </c>
      <c r="N49" s="160">
        <v>0</v>
      </c>
      <c r="O49" s="160">
        <v>0</v>
      </c>
      <c r="P49" s="160">
        <v>0</v>
      </c>
      <c r="Q49" s="160">
        <v>0</v>
      </c>
      <c r="R49" s="160">
        <v>0</v>
      </c>
      <c r="S49" s="160">
        <v>0</v>
      </c>
      <c r="T49" s="160">
        <v>0</v>
      </c>
      <c r="U49" s="160">
        <v>0</v>
      </c>
      <c r="V49" s="160">
        <v>0</v>
      </c>
      <c r="W49" s="160">
        <v>0</v>
      </c>
      <c r="X49" s="160">
        <v>0</v>
      </c>
      <c r="Y49" s="160">
        <v>0</v>
      </c>
      <c r="Z49" s="417">
        <v>0</v>
      </c>
      <c r="AA49" s="500">
        <f>SUM(AA48/AA47)</f>
        <v>3.1471751547871336</v>
      </c>
      <c r="AB49" s="130"/>
      <c r="AC49" s="130"/>
      <c r="AD49" s="39"/>
      <c r="AE49" s="130"/>
      <c r="AF49" s="130"/>
    </row>
    <row r="50" spans="1:32" ht="15.75" thickBot="1" x14ac:dyDescent="0.3">
      <c r="C50" s="102"/>
      <c r="D50" s="9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218"/>
      <c r="AA50" s="504"/>
    </row>
    <row r="52" spans="1:32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130"/>
      <c r="AC52" s="130"/>
      <c r="AD52" s="39"/>
      <c r="AE52" s="130"/>
      <c r="AF52" s="130"/>
    </row>
    <row r="53" spans="1:32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130"/>
      <c r="AC53" s="130"/>
      <c r="AD53" s="39"/>
      <c r="AE53" s="130"/>
      <c r="AF53" s="130"/>
    </row>
    <row r="54" spans="1:32" x14ac:dyDescent="0.25">
      <c r="K54" s="39"/>
      <c r="L54" s="39"/>
      <c r="M54" s="39"/>
      <c r="N54" s="39"/>
    </row>
    <row r="55" spans="1:32" x14ac:dyDescent="0.25">
      <c r="K55" s="39"/>
      <c r="L55" s="39"/>
      <c r="M55" s="39"/>
      <c r="N55" s="39"/>
      <c r="P55" s="39"/>
      <c r="Q55" s="39"/>
    </row>
    <row r="56" spans="1:32" x14ac:dyDescent="0.25">
      <c r="K56" s="39"/>
      <c r="L56" s="39"/>
      <c r="M56" s="39"/>
      <c r="N56" s="39"/>
      <c r="P56" s="39"/>
      <c r="Q56" s="39"/>
    </row>
    <row r="57" spans="1:32" x14ac:dyDescent="0.25">
      <c r="K57" s="39"/>
      <c r="L57" s="39"/>
      <c r="M57" s="39"/>
      <c r="N57" s="39"/>
      <c r="P57" s="39"/>
      <c r="Q57" s="39"/>
    </row>
    <row r="58" spans="1:32" x14ac:dyDescent="0.25">
      <c r="K58" s="39"/>
      <c r="L58" s="39"/>
      <c r="M58" s="39"/>
      <c r="N58" s="39"/>
    </row>
    <row r="59" spans="1:32" x14ac:dyDescent="0.25">
      <c r="K59" s="39"/>
      <c r="L59" s="39"/>
      <c r="M59" s="39"/>
      <c r="N59" s="39"/>
      <c r="Q59" s="39"/>
    </row>
  </sheetData>
  <mergeCells count="3">
    <mergeCell ref="B3:B12"/>
    <mergeCell ref="B15:B24"/>
    <mergeCell ref="B27:B3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L103"/>
  <sheetViews>
    <sheetView topLeftCell="A13" zoomScaleNormal="100" workbookViewId="0">
      <selection activeCell="K34" sqref="K34"/>
    </sheetView>
  </sheetViews>
  <sheetFormatPr defaultRowHeight="15" x14ac:dyDescent="0.25"/>
  <cols>
    <col min="1" max="1" width="9.140625" style="25"/>
    <col min="2" max="2" width="13.42578125" style="129" bestFit="1" customWidth="1"/>
    <col min="3" max="4" width="9.85546875" style="129" bestFit="1" customWidth="1"/>
    <col min="5" max="5" width="9.140625" style="129"/>
    <col min="6" max="6" width="10.140625" style="129" bestFit="1" customWidth="1"/>
    <col min="7" max="9" width="9.140625" style="129"/>
    <col min="10" max="10" width="10.140625" style="129" bestFit="1" customWidth="1"/>
    <col min="11" max="11" width="9.140625" style="25"/>
    <col min="12" max="12" width="10.28515625" style="129" bestFit="1" customWidth="1"/>
    <col min="13" max="13" width="10.140625" style="129" bestFit="1" customWidth="1"/>
    <col min="14" max="14" width="11" style="129" bestFit="1" customWidth="1"/>
    <col min="15" max="15" width="10.85546875" style="129" bestFit="1" customWidth="1"/>
    <col min="16" max="20" width="9.140625" style="129"/>
    <col min="21" max="22" width="14.85546875" style="129" bestFit="1" customWidth="1"/>
    <col min="23" max="23" width="15.5703125" style="129" bestFit="1" customWidth="1"/>
    <col min="24" max="27" width="9.140625" style="129"/>
    <col min="28" max="28" width="8.140625" style="61" bestFit="1" customWidth="1"/>
    <col min="29" max="29" width="8.140625" style="61" customWidth="1"/>
    <col min="30" max="30" width="7.7109375" style="61" bestFit="1" customWidth="1"/>
    <col min="31" max="31" width="8.85546875" style="61" customWidth="1"/>
    <col min="32" max="32" width="8.140625" style="61" bestFit="1" customWidth="1"/>
    <col min="33" max="33" width="9.28515625" style="61" customWidth="1"/>
    <col min="34" max="34" width="7.85546875" style="61" bestFit="1" customWidth="1"/>
    <col min="35" max="35" width="8.140625" style="61" bestFit="1" customWidth="1"/>
    <col min="36" max="37" width="7.85546875" style="61" bestFit="1" customWidth="1"/>
    <col min="38" max="38" width="8.140625" style="61" bestFit="1" customWidth="1"/>
    <col min="39" max="39" width="7.85546875" style="61" bestFit="1" customWidth="1"/>
    <col min="40" max="40" width="8.140625" style="61" bestFit="1" customWidth="1"/>
    <col min="41" max="42" width="7.85546875" style="61" bestFit="1" customWidth="1"/>
    <col min="43" max="43" width="9.140625" style="61" bestFit="1" customWidth="1"/>
    <col min="44" max="45" width="9.140625" style="25"/>
    <col min="46" max="56" width="13.28515625" style="25" customWidth="1"/>
    <col min="57" max="57" width="9.140625" style="61"/>
    <col min="58" max="58" width="9.85546875" style="25" bestFit="1" customWidth="1"/>
    <col min="59" max="59" width="10" style="25" bestFit="1" customWidth="1"/>
    <col min="60" max="60" width="9.140625" style="25"/>
    <col min="61" max="61" width="9.140625" style="129"/>
    <col min="62" max="90" width="9.140625" style="25"/>
  </cols>
  <sheetData>
    <row r="1" spans="2:63" ht="15.75" thickBot="1" x14ac:dyDescent="0.3"/>
    <row r="2" spans="2:63" ht="30.75" customHeight="1" x14ac:dyDescent="0.25">
      <c r="B2" s="251" t="s">
        <v>32</v>
      </c>
      <c r="C2" s="252" t="s">
        <v>193</v>
      </c>
      <c r="D2" s="252" t="s">
        <v>284</v>
      </c>
      <c r="E2" s="253" t="s">
        <v>169</v>
      </c>
      <c r="F2" s="201" t="s">
        <v>170</v>
      </c>
      <c r="G2" s="300" t="s">
        <v>194</v>
      </c>
      <c r="H2" s="300" t="s">
        <v>285</v>
      </c>
      <c r="I2" s="253" t="s">
        <v>169</v>
      </c>
      <c r="J2" s="202" t="s">
        <v>170</v>
      </c>
      <c r="L2" s="251" t="s">
        <v>32</v>
      </c>
      <c r="M2" s="201" t="s">
        <v>195</v>
      </c>
      <c r="N2" s="201" t="s">
        <v>286</v>
      </c>
      <c r="O2" s="253" t="s">
        <v>169</v>
      </c>
      <c r="P2" s="201" t="s">
        <v>170</v>
      </c>
      <c r="Q2" s="252" t="s">
        <v>196</v>
      </c>
      <c r="R2" s="252" t="s">
        <v>287</v>
      </c>
      <c r="S2" s="253" t="s">
        <v>169</v>
      </c>
      <c r="T2" s="201" t="s">
        <v>170</v>
      </c>
      <c r="U2" s="252" t="s">
        <v>197</v>
      </c>
      <c r="V2" s="252" t="s">
        <v>288</v>
      </c>
      <c r="W2" s="253" t="s">
        <v>169</v>
      </c>
      <c r="X2" s="202" t="s">
        <v>170</v>
      </c>
      <c r="Z2" s="246"/>
      <c r="AA2" s="301"/>
      <c r="AB2" s="302" t="s">
        <v>154</v>
      </c>
      <c r="AC2" s="302" t="s">
        <v>155</v>
      </c>
      <c r="AD2" s="300" t="s">
        <v>168</v>
      </c>
      <c r="AE2" s="300" t="s">
        <v>187</v>
      </c>
      <c r="AF2" s="300" t="s">
        <v>156</v>
      </c>
      <c r="AG2" s="302" t="s">
        <v>157</v>
      </c>
      <c r="AH2" s="300" t="s">
        <v>158</v>
      </c>
      <c r="AI2" s="302" t="s">
        <v>159</v>
      </c>
      <c r="AJ2" s="302" t="s">
        <v>160</v>
      </c>
      <c r="AK2" s="302" t="s">
        <v>161</v>
      </c>
      <c r="AL2" s="302" t="s">
        <v>162</v>
      </c>
      <c r="AM2" s="302" t="s">
        <v>163</v>
      </c>
      <c r="AN2" s="302" t="s">
        <v>164</v>
      </c>
      <c r="AO2" s="302" t="s">
        <v>165</v>
      </c>
      <c r="AP2" s="302" t="s">
        <v>166</v>
      </c>
      <c r="AQ2" s="303" t="s">
        <v>167</v>
      </c>
      <c r="AU2" s="594" t="s">
        <v>420</v>
      </c>
      <c r="AV2" s="594"/>
      <c r="AW2" s="594"/>
      <c r="AX2" s="594"/>
      <c r="AY2" s="594"/>
      <c r="AZ2" s="594"/>
      <c r="BA2" s="594"/>
      <c r="BB2" s="594"/>
    </row>
    <row r="3" spans="2:63" ht="15.75" thickBot="1" x14ac:dyDescent="0.3">
      <c r="B3" s="245" t="s">
        <v>149</v>
      </c>
      <c r="C3" s="295">
        <v>95488</v>
      </c>
      <c r="D3" s="295">
        <v>86877</v>
      </c>
      <c r="E3" s="298">
        <f>SUM(D3-C3)</f>
        <v>-8611</v>
      </c>
      <c r="F3" s="262">
        <v>-9.01E-2</v>
      </c>
      <c r="G3" s="295">
        <v>222</v>
      </c>
      <c r="H3" s="569">
        <v>203</v>
      </c>
      <c r="I3" s="265">
        <f>SUM(H3-G3)</f>
        <v>-19</v>
      </c>
      <c r="J3" s="266">
        <v>-8.5500000000000007E-2</v>
      </c>
      <c r="L3" s="245" t="s">
        <v>149</v>
      </c>
      <c r="M3" s="295">
        <v>3675530</v>
      </c>
      <c r="N3" s="295">
        <v>3267745</v>
      </c>
      <c r="O3" s="520">
        <f>SUM(N3-M3)</f>
        <v>-407785</v>
      </c>
      <c r="P3" s="525">
        <v>-0.1109</v>
      </c>
      <c r="Q3" s="387">
        <v>2.5299999999999998</v>
      </c>
      <c r="R3" s="260">
        <f>SUM(V3/N3)</f>
        <v>2.8257936589299346</v>
      </c>
      <c r="S3" s="263">
        <f>SUM(R3-Q3)</f>
        <v>0.29579365892993481</v>
      </c>
      <c r="T3" s="258">
        <v>0.11849999999999999</v>
      </c>
      <c r="U3" s="260">
        <v>9302137.3000000007</v>
      </c>
      <c r="V3" s="260">
        <v>9233973.0999999996</v>
      </c>
      <c r="W3" s="527">
        <f>SUM(V3-U3)</f>
        <v>-68164.200000001118</v>
      </c>
      <c r="X3" s="266">
        <v>-7.3000000000000001E-3</v>
      </c>
      <c r="Z3" s="264"/>
      <c r="AA3" s="255">
        <v>45292</v>
      </c>
      <c r="AB3" s="110">
        <v>22161</v>
      </c>
      <c r="AC3" s="110">
        <v>4594</v>
      </c>
      <c r="AD3" s="110">
        <v>3981</v>
      </c>
      <c r="AE3" s="110">
        <v>16913</v>
      </c>
      <c r="AF3" s="110">
        <v>10083</v>
      </c>
      <c r="AG3" s="110">
        <v>3934</v>
      </c>
      <c r="AH3" s="110">
        <v>8491</v>
      </c>
      <c r="AI3" s="110">
        <v>10868</v>
      </c>
      <c r="AJ3" s="110">
        <v>413</v>
      </c>
      <c r="AK3" s="110">
        <v>4818</v>
      </c>
      <c r="AL3" s="110">
        <v>492</v>
      </c>
      <c r="AM3" s="110">
        <v>225</v>
      </c>
      <c r="AN3" s="110">
        <v>527</v>
      </c>
      <c r="AO3" s="110">
        <v>413</v>
      </c>
      <c r="AP3" s="110">
        <v>1463</v>
      </c>
      <c r="AQ3" s="562">
        <v>6112</v>
      </c>
      <c r="AR3" s="129"/>
    </row>
    <row r="4" spans="2:63" ht="15.75" thickBot="1" x14ac:dyDescent="0.3">
      <c r="B4" s="245" t="s">
        <v>150</v>
      </c>
      <c r="C4" s="295">
        <v>7270</v>
      </c>
      <c r="D4" s="295">
        <v>7700</v>
      </c>
      <c r="E4" s="296">
        <f t="shared" ref="E4:E7" si="0">SUM(D4-C4)</f>
        <v>430</v>
      </c>
      <c r="F4" s="258">
        <v>5.91E-2</v>
      </c>
      <c r="G4" s="295">
        <v>62</v>
      </c>
      <c r="H4" s="569">
        <v>65</v>
      </c>
      <c r="I4" s="257">
        <f t="shared" ref="I4:I6" si="1">SUM(H4-G4)</f>
        <v>3</v>
      </c>
      <c r="J4" s="259">
        <v>4.8300000000000003E-2</v>
      </c>
      <c r="L4" s="320" t="s">
        <v>153</v>
      </c>
      <c r="M4" s="295">
        <v>2366762</v>
      </c>
      <c r="N4" s="295">
        <v>2034692</v>
      </c>
      <c r="O4" s="520">
        <f>SUM(N4-M4)</f>
        <v>-332070</v>
      </c>
      <c r="P4" s="525">
        <v>-0.14030000000000001</v>
      </c>
      <c r="Q4" s="387">
        <v>2.76</v>
      </c>
      <c r="R4" s="260">
        <f>SUM(V4/N4)</f>
        <v>3.4453322910789446</v>
      </c>
      <c r="S4" s="263">
        <f>SUM(R4-Q4)</f>
        <v>0.68533229107894478</v>
      </c>
      <c r="T4" s="258">
        <v>0.25</v>
      </c>
      <c r="U4" s="260">
        <v>6523230.1600000001</v>
      </c>
      <c r="V4" s="260">
        <v>7010190.0499999998</v>
      </c>
      <c r="W4" s="263">
        <f>SUM(V4-U4)</f>
        <v>486959.88999999966</v>
      </c>
      <c r="X4" s="259">
        <v>7.46E-2</v>
      </c>
      <c r="Z4" s="264"/>
      <c r="AA4" s="255">
        <v>45658</v>
      </c>
      <c r="AB4" s="110">
        <v>19974</v>
      </c>
      <c r="AC4" s="110">
        <v>3948</v>
      </c>
      <c r="AD4" s="110">
        <v>3793</v>
      </c>
      <c r="AE4" s="110">
        <v>16835</v>
      </c>
      <c r="AF4" s="110">
        <v>10128</v>
      </c>
      <c r="AG4" s="110">
        <v>3804</v>
      </c>
      <c r="AH4" s="110">
        <v>9102</v>
      </c>
      <c r="AI4" s="110">
        <v>8340</v>
      </c>
      <c r="AJ4" s="110">
        <v>349</v>
      </c>
      <c r="AK4" s="110">
        <v>1800</v>
      </c>
      <c r="AL4" s="110">
        <v>667</v>
      </c>
      <c r="AM4" s="110">
        <v>304</v>
      </c>
      <c r="AN4" s="110">
        <v>575</v>
      </c>
      <c r="AO4" s="110">
        <v>424</v>
      </c>
      <c r="AP4" s="110">
        <v>1700</v>
      </c>
      <c r="AQ4" s="562">
        <v>5134</v>
      </c>
      <c r="AR4" s="129"/>
      <c r="AS4" s="438">
        <v>2025</v>
      </c>
      <c r="AT4" s="442" t="s">
        <v>150</v>
      </c>
      <c r="AU4" s="397" t="s">
        <v>171</v>
      </c>
      <c r="AV4" s="397" t="s">
        <v>172</v>
      </c>
      <c r="AW4" s="397" t="s">
        <v>147</v>
      </c>
      <c r="AX4" s="397" t="s">
        <v>152</v>
      </c>
      <c r="AY4" s="397" t="s">
        <v>173</v>
      </c>
      <c r="AZ4" s="397" t="s">
        <v>174</v>
      </c>
      <c r="BA4" s="398" t="s">
        <v>175</v>
      </c>
      <c r="BB4" s="397" t="s">
        <v>176</v>
      </c>
      <c r="BC4" s="397" t="s">
        <v>177</v>
      </c>
      <c r="BD4" s="398" t="s">
        <v>178</v>
      </c>
      <c r="BE4" s="398" t="s">
        <v>186</v>
      </c>
      <c r="BF4" s="397" t="s">
        <v>188</v>
      </c>
      <c r="BG4" s="397" t="s">
        <v>189</v>
      </c>
      <c r="BH4" s="397" t="s">
        <v>190</v>
      </c>
      <c r="BI4" s="397" t="s">
        <v>206</v>
      </c>
      <c r="BJ4" s="397" t="s">
        <v>207</v>
      </c>
      <c r="BK4" s="443" t="s">
        <v>217</v>
      </c>
    </row>
    <row r="5" spans="2:63" ht="15.75" thickBot="1" x14ac:dyDescent="0.3">
      <c r="B5" s="245" t="s">
        <v>151</v>
      </c>
      <c r="C5" s="295">
        <v>28371</v>
      </c>
      <c r="D5" s="295">
        <v>29694</v>
      </c>
      <c r="E5" s="296">
        <f t="shared" si="0"/>
        <v>1323</v>
      </c>
      <c r="F5" s="258">
        <v>4.6600000000000003E-2</v>
      </c>
      <c r="G5" s="295">
        <v>142</v>
      </c>
      <c r="H5" s="295">
        <v>206</v>
      </c>
      <c r="I5" s="257">
        <f t="shared" si="1"/>
        <v>64</v>
      </c>
      <c r="J5" s="259">
        <v>0.45069999999999999</v>
      </c>
      <c r="L5" s="254" t="s">
        <v>151</v>
      </c>
      <c r="M5" s="299">
        <v>1092437</v>
      </c>
      <c r="N5" s="299">
        <v>1158900</v>
      </c>
      <c r="O5" s="547">
        <f>SUM(N5-M5)</f>
        <v>66463</v>
      </c>
      <c r="P5" s="269">
        <v>6.08E-2</v>
      </c>
      <c r="Q5" s="388">
        <v>2.57</v>
      </c>
      <c r="R5" s="270">
        <f>SUM(V5/N5)</f>
        <v>2.9142328501164898</v>
      </c>
      <c r="S5" s="271">
        <f>SUM(R5-Q5)</f>
        <v>0.34423285011648996</v>
      </c>
      <c r="T5" s="269">
        <v>0.13220000000000001</v>
      </c>
      <c r="U5" s="270">
        <v>2810974.8</v>
      </c>
      <c r="V5" s="270">
        <v>3377304.45</v>
      </c>
      <c r="W5" s="271">
        <f>SUM(V5-U5)</f>
        <v>566329.65000000037</v>
      </c>
      <c r="X5" s="548">
        <v>0.2014</v>
      </c>
      <c r="Z5" s="264"/>
      <c r="AA5" s="256" t="s">
        <v>169</v>
      </c>
      <c r="AB5" s="520">
        <f>SUM(AB4-AB3)</f>
        <v>-2187</v>
      </c>
      <c r="AC5" s="520">
        <f t="shared" ref="AC5:AQ5" si="2">SUM(AC4-AC3)</f>
        <v>-646</v>
      </c>
      <c r="AD5" s="520">
        <f t="shared" si="2"/>
        <v>-188</v>
      </c>
      <c r="AE5" s="520">
        <f t="shared" si="2"/>
        <v>-78</v>
      </c>
      <c r="AF5" s="296">
        <f t="shared" si="2"/>
        <v>45</v>
      </c>
      <c r="AG5" s="520">
        <f t="shared" si="2"/>
        <v>-130</v>
      </c>
      <c r="AH5" s="296">
        <f t="shared" si="2"/>
        <v>611</v>
      </c>
      <c r="AI5" s="520">
        <f t="shared" si="2"/>
        <v>-2528</v>
      </c>
      <c r="AJ5" s="520">
        <f t="shared" si="2"/>
        <v>-64</v>
      </c>
      <c r="AK5" s="520">
        <f t="shared" si="2"/>
        <v>-3018</v>
      </c>
      <c r="AL5" s="296">
        <f t="shared" si="2"/>
        <v>175</v>
      </c>
      <c r="AM5" s="296">
        <f t="shared" si="2"/>
        <v>79</v>
      </c>
      <c r="AN5" s="296">
        <f t="shared" si="2"/>
        <v>48</v>
      </c>
      <c r="AO5" s="296">
        <f t="shared" si="2"/>
        <v>11</v>
      </c>
      <c r="AP5" s="296">
        <f t="shared" si="2"/>
        <v>237</v>
      </c>
      <c r="AQ5" s="520">
        <f t="shared" si="2"/>
        <v>-978</v>
      </c>
      <c r="AR5" s="129"/>
      <c r="AS5" s="439" t="s">
        <v>179</v>
      </c>
      <c r="AT5" s="441">
        <v>0</v>
      </c>
      <c r="AU5" s="294">
        <v>120</v>
      </c>
      <c r="AV5" s="294">
        <v>432</v>
      </c>
      <c r="AW5" s="294">
        <v>3259</v>
      </c>
      <c r="AX5" s="294">
        <v>2299</v>
      </c>
      <c r="AY5" s="294">
        <v>1999</v>
      </c>
      <c r="AZ5" s="294">
        <v>3042</v>
      </c>
      <c r="BA5" s="294">
        <v>0</v>
      </c>
      <c r="BB5" s="294">
        <v>0</v>
      </c>
      <c r="BC5" s="294">
        <v>0</v>
      </c>
      <c r="BD5" s="294">
        <v>0</v>
      </c>
      <c r="BE5" s="294">
        <v>54</v>
      </c>
      <c r="BF5" s="225">
        <v>0</v>
      </c>
      <c r="BG5" s="225">
        <v>0</v>
      </c>
      <c r="BH5" s="225">
        <v>0</v>
      </c>
      <c r="BI5" s="225">
        <v>0</v>
      </c>
      <c r="BJ5" s="225">
        <v>0</v>
      </c>
      <c r="BK5" s="226">
        <v>0</v>
      </c>
    </row>
    <row r="6" spans="2:63" ht="15.75" thickBot="1" x14ac:dyDescent="0.3">
      <c r="B6" s="245" t="s">
        <v>147</v>
      </c>
      <c r="C6" s="295">
        <v>4621</v>
      </c>
      <c r="D6" s="295">
        <v>2683</v>
      </c>
      <c r="E6" s="298">
        <f t="shared" si="0"/>
        <v>-1938</v>
      </c>
      <c r="F6" s="262">
        <v>-0.41930000000000001</v>
      </c>
      <c r="G6" s="295">
        <v>17</v>
      </c>
      <c r="H6" s="295">
        <v>13</v>
      </c>
      <c r="I6" s="265">
        <f t="shared" si="1"/>
        <v>-4</v>
      </c>
      <c r="J6" s="266">
        <v>-0.23519999999999999</v>
      </c>
      <c r="M6" s="567"/>
      <c r="N6" s="567"/>
      <c r="Q6" s="354"/>
      <c r="U6" s="264"/>
      <c r="W6" s="264"/>
      <c r="X6" s="264"/>
      <c r="Y6" s="264"/>
      <c r="Z6" s="264"/>
      <c r="AA6" s="254" t="s">
        <v>170</v>
      </c>
      <c r="AB6" s="523">
        <v>-9.8599999999999993E-2</v>
      </c>
      <c r="AC6" s="272">
        <v>-0.1406</v>
      </c>
      <c r="AD6" s="523">
        <v>-4.7199999999999999E-2</v>
      </c>
      <c r="AE6" s="272">
        <v>-4.5999999999999999E-3</v>
      </c>
      <c r="AF6" s="269">
        <v>4.4000000000000003E-3</v>
      </c>
      <c r="AG6" s="272">
        <v>-3.3000000000000002E-2</v>
      </c>
      <c r="AH6" s="269">
        <v>7.1900000000000006E-2</v>
      </c>
      <c r="AI6" s="272">
        <v>-0.2326</v>
      </c>
      <c r="AJ6" s="272">
        <v>-0.15490000000000001</v>
      </c>
      <c r="AK6" s="272">
        <v>-0.62639999999999996</v>
      </c>
      <c r="AL6" s="269">
        <v>0.35560000000000003</v>
      </c>
      <c r="AM6" s="269">
        <v>0.35110000000000002</v>
      </c>
      <c r="AN6" s="269">
        <v>9.0999999999999998E-2</v>
      </c>
      <c r="AO6" s="269">
        <v>2.6599999999999999E-2</v>
      </c>
      <c r="AP6" s="269">
        <v>0.16189999999999999</v>
      </c>
      <c r="AQ6" s="524">
        <v>-0.16</v>
      </c>
      <c r="AR6" s="129"/>
      <c r="AS6" s="440" t="s">
        <v>90</v>
      </c>
      <c r="AT6" s="312">
        <v>1144</v>
      </c>
      <c r="AU6" s="295">
        <v>0</v>
      </c>
      <c r="AV6" s="295">
        <v>413</v>
      </c>
      <c r="AW6" s="295">
        <v>9234</v>
      </c>
      <c r="AX6" s="295">
        <v>3983</v>
      </c>
      <c r="AY6" s="295">
        <v>140</v>
      </c>
      <c r="AZ6" s="295">
        <v>122</v>
      </c>
      <c r="BA6" s="295">
        <v>177</v>
      </c>
      <c r="BB6" s="295">
        <v>0</v>
      </c>
      <c r="BC6" s="295">
        <v>0</v>
      </c>
      <c r="BD6" s="295">
        <v>0</v>
      </c>
      <c r="BE6" s="295">
        <v>0</v>
      </c>
      <c r="BF6" s="131">
        <v>0</v>
      </c>
      <c r="BG6" s="131">
        <v>0</v>
      </c>
      <c r="BH6" s="131">
        <v>0</v>
      </c>
      <c r="BI6" s="131">
        <v>0</v>
      </c>
      <c r="BJ6" s="131">
        <v>89</v>
      </c>
      <c r="BK6" s="223">
        <v>0</v>
      </c>
    </row>
    <row r="7" spans="2:63" ht="15.75" thickBot="1" x14ac:dyDescent="0.3">
      <c r="B7" s="254" t="s">
        <v>152</v>
      </c>
      <c r="C7" s="299">
        <v>0</v>
      </c>
      <c r="D7" s="299">
        <v>0</v>
      </c>
      <c r="E7" s="267">
        <f t="shared" si="0"/>
        <v>0</v>
      </c>
      <c r="F7" s="267"/>
      <c r="G7" s="299"/>
      <c r="H7" s="299"/>
      <c r="I7" s="267"/>
      <c r="J7" s="273"/>
      <c r="M7" s="567"/>
      <c r="N7" s="567"/>
      <c r="Q7" s="354"/>
      <c r="Y7" s="264"/>
      <c r="Z7" s="264"/>
      <c r="AS7" s="440" t="s">
        <v>92</v>
      </c>
      <c r="AT7" s="312">
        <v>797</v>
      </c>
      <c r="AU7" s="295">
        <v>18</v>
      </c>
      <c r="AV7" s="295">
        <v>435</v>
      </c>
      <c r="AW7" s="295">
        <v>1125</v>
      </c>
      <c r="AX7" s="295">
        <v>1918</v>
      </c>
      <c r="AY7" s="295">
        <v>7282</v>
      </c>
      <c r="AZ7" s="295">
        <v>259</v>
      </c>
      <c r="BA7" s="295">
        <v>0</v>
      </c>
      <c r="BB7" s="295">
        <v>0</v>
      </c>
      <c r="BC7" s="295">
        <v>0</v>
      </c>
      <c r="BD7" s="295">
        <v>0</v>
      </c>
      <c r="BE7" s="295">
        <v>0</v>
      </c>
      <c r="BF7" s="131">
        <v>0</v>
      </c>
      <c r="BG7" s="131">
        <v>0</v>
      </c>
      <c r="BH7" s="131">
        <v>0</v>
      </c>
      <c r="BI7" s="131">
        <v>0</v>
      </c>
      <c r="BJ7" s="131">
        <v>20</v>
      </c>
      <c r="BK7" s="223">
        <v>0</v>
      </c>
    </row>
    <row r="8" spans="2:63" x14ac:dyDescent="0.25">
      <c r="C8" s="567"/>
      <c r="D8" s="567"/>
      <c r="G8" s="567"/>
      <c r="H8" s="567"/>
      <c r="M8" s="567"/>
      <c r="N8" s="567"/>
      <c r="Q8" s="354"/>
      <c r="Z8" s="129" t="s">
        <v>210</v>
      </c>
      <c r="AB8" s="444">
        <f>SUM(AB4/21)</f>
        <v>951.14285714285711</v>
      </c>
      <c r="AC8" s="444">
        <f t="shared" ref="AC8:AQ8" si="3">SUM(AC4/21)</f>
        <v>188</v>
      </c>
      <c r="AD8" s="444">
        <f t="shared" si="3"/>
        <v>180.61904761904762</v>
      </c>
      <c r="AE8" s="444">
        <f t="shared" si="3"/>
        <v>801.66666666666663</v>
      </c>
      <c r="AF8" s="444">
        <f t="shared" si="3"/>
        <v>482.28571428571428</v>
      </c>
      <c r="AG8" s="444">
        <f t="shared" si="3"/>
        <v>181.14285714285714</v>
      </c>
      <c r="AH8" s="444">
        <f t="shared" si="3"/>
        <v>433.42857142857144</v>
      </c>
      <c r="AI8" s="444">
        <f t="shared" si="3"/>
        <v>397.14285714285717</v>
      </c>
      <c r="AJ8" s="444">
        <f t="shared" si="3"/>
        <v>16.61904761904762</v>
      </c>
      <c r="AK8" s="444">
        <f t="shared" si="3"/>
        <v>85.714285714285708</v>
      </c>
      <c r="AL8" s="444">
        <f t="shared" si="3"/>
        <v>31.761904761904763</v>
      </c>
      <c r="AM8" s="444">
        <f t="shared" si="3"/>
        <v>14.476190476190476</v>
      </c>
      <c r="AN8" s="444">
        <f t="shared" si="3"/>
        <v>27.38095238095238</v>
      </c>
      <c r="AO8" s="444">
        <f t="shared" si="3"/>
        <v>20.19047619047619</v>
      </c>
      <c r="AP8" s="444">
        <f t="shared" si="3"/>
        <v>80.952380952380949</v>
      </c>
      <c r="AQ8" s="444">
        <f t="shared" si="3"/>
        <v>244.47619047619048</v>
      </c>
      <c r="AS8" s="440" t="s">
        <v>180</v>
      </c>
      <c r="AT8" s="245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223"/>
    </row>
    <row r="9" spans="2:63" ht="15.75" thickBot="1" x14ac:dyDescent="0.3">
      <c r="C9" s="567"/>
      <c r="D9" s="567"/>
      <c r="G9" s="567"/>
      <c r="H9" s="567"/>
      <c r="M9" s="567"/>
      <c r="N9" s="567"/>
      <c r="Q9" s="354"/>
      <c r="AS9" s="440" t="s">
        <v>39</v>
      </c>
      <c r="AT9" s="312"/>
      <c r="AU9" s="295"/>
      <c r="AV9" s="295"/>
      <c r="AW9" s="295"/>
      <c r="AX9" s="295"/>
      <c r="AY9" s="295"/>
      <c r="AZ9" s="295"/>
      <c r="BA9" s="295"/>
      <c r="BB9" s="295"/>
      <c r="BC9" s="295"/>
      <c r="BD9" s="295"/>
      <c r="BE9" s="295"/>
      <c r="BF9" s="131"/>
      <c r="BG9" s="131"/>
      <c r="BH9" s="131"/>
      <c r="BI9" s="131"/>
      <c r="BJ9" s="131"/>
      <c r="BK9" s="223"/>
    </row>
    <row r="10" spans="2:63" ht="35.25" customHeight="1" x14ac:dyDescent="0.25">
      <c r="B10" s="251" t="s">
        <v>36</v>
      </c>
      <c r="C10" s="568" t="s">
        <v>193</v>
      </c>
      <c r="D10" s="568" t="s">
        <v>284</v>
      </c>
      <c r="E10" s="253" t="s">
        <v>169</v>
      </c>
      <c r="F10" s="201" t="s">
        <v>170</v>
      </c>
      <c r="G10" s="570" t="s">
        <v>194</v>
      </c>
      <c r="H10" s="570" t="s">
        <v>285</v>
      </c>
      <c r="I10" s="253" t="s">
        <v>169</v>
      </c>
      <c r="J10" s="202" t="s">
        <v>170</v>
      </c>
      <c r="L10" s="251" t="s">
        <v>36</v>
      </c>
      <c r="M10" s="571" t="s">
        <v>195</v>
      </c>
      <c r="N10" s="571" t="s">
        <v>286</v>
      </c>
      <c r="O10" s="253" t="s">
        <v>169</v>
      </c>
      <c r="P10" s="201" t="s">
        <v>170</v>
      </c>
      <c r="Q10" s="252" t="s">
        <v>196</v>
      </c>
      <c r="R10" s="252" t="s">
        <v>287</v>
      </c>
      <c r="S10" s="253" t="s">
        <v>169</v>
      </c>
      <c r="T10" s="201" t="s">
        <v>170</v>
      </c>
      <c r="U10" s="252" t="s">
        <v>197</v>
      </c>
      <c r="V10" s="252" t="s">
        <v>288</v>
      </c>
      <c r="W10" s="253" t="s">
        <v>169</v>
      </c>
      <c r="X10" s="202" t="s">
        <v>170</v>
      </c>
      <c r="AA10" s="301"/>
      <c r="AB10" s="302" t="s">
        <v>154</v>
      </c>
      <c r="AC10" s="302" t="s">
        <v>155</v>
      </c>
      <c r="AD10" s="300" t="s">
        <v>168</v>
      </c>
      <c r="AE10" s="300" t="s">
        <v>187</v>
      </c>
      <c r="AF10" s="300" t="s">
        <v>156</v>
      </c>
      <c r="AG10" s="302" t="s">
        <v>157</v>
      </c>
      <c r="AH10" s="300" t="s">
        <v>158</v>
      </c>
      <c r="AI10" s="302" t="s">
        <v>159</v>
      </c>
      <c r="AJ10" s="302" t="s">
        <v>160</v>
      </c>
      <c r="AK10" s="302" t="s">
        <v>161</v>
      </c>
      <c r="AL10" s="302" t="s">
        <v>162</v>
      </c>
      <c r="AM10" s="302" t="s">
        <v>163</v>
      </c>
      <c r="AN10" s="302" t="s">
        <v>164</v>
      </c>
      <c r="AO10" s="302" t="s">
        <v>165</v>
      </c>
      <c r="AP10" s="302" t="s">
        <v>166</v>
      </c>
      <c r="AQ10" s="303" t="s">
        <v>167</v>
      </c>
      <c r="AS10" s="440" t="s">
        <v>181</v>
      </c>
      <c r="AT10" s="312"/>
      <c r="AU10" s="295"/>
      <c r="AV10" s="295"/>
      <c r="AW10" s="295"/>
      <c r="AX10" s="295"/>
      <c r="AY10" s="295"/>
      <c r="AZ10" s="295"/>
      <c r="BA10" s="295"/>
      <c r="BB10" s="295"/>
      <c r="BC10" s="295"/>
      <c r="BD10" s="295"/>
      <c r="BE10" s="295"/>
      <c r="BF10" s="131"/>
      <c r="BG10" s="131"/>
      <c r="BH10" s="131"/>
      <c r="BI10" s="131"/>
      <c r="BJ10" s="131"/>
      <c r="BK10" s="223"/>
    </row>
    <row r="11" spans="2:63" x14ac:dyDescent="0.25">
      <c r="B11" s="245" t="s">
        <v>149</v>
      </c>
      <c r="C11" s="295">
        <v>94657</v>
      </c>
      <c r="D11" s="295">
        <v>73525</v>
      </c>
      <c r="E11" s="298">
        <f>SUM(D11-C11)</f>
        <v>-21132</v>
      </c>
      <c r="F11" s="262">
        <v>-0.22320000000000001</v>
      </c>
      <c r="G11" s="295">
        <v>221</v>
      </c>
      <c r="H11" s="295">
        <v>175</v>
      </c>
      <c r="I11" s="265">
        <f>SUM(H11-G11)</f>
        <v>-46</v>
      </c>
      <c r="J11" s="266">
        <v>-0.20810000000000001</v>
      </c>
      <c r="L11" s="245" t="s">
        <v>149</v>
      </c>
      <c r="M11" s="295">
        <v>3672290</v>
      </c>
      <c r="N11" s="295">
        <v>2863520</v>
      </c>
      <c r="O11" s="298">
        <f>SUM(N11-M11)</f>
        <v>-808770</v>
      </c>
      <c r="P11" s="262">
        <v>-0.22020000000000001</v>
      </c>
      <c r="Q11" s="260">
        <v>2.11</v>
      </c>
      <c r="R11" s="260">
        <v>2.98</v>
      </c>
      <c r="S11" s="263">
        <f>SUM(R11-Q11)</f>
        <v>0.87000000000000011</v>
      </c>
      <c r="T11" s="258">
        <v>0.4123</v>
      </c>
      <c r="U11" s="260">
        <v>7735980.6500000004</v>
      </c>
      <c r="V11" s="260">
        <v>8526712.25</v>
      </c>
      <c r="W11" s="263">
        <f>SUM(V11-U11)</f>
        <v>790731.59999999963</v>
      </c>
      <c r="X11" s="259">
        <v>0.1022</v>
      </c>
      <c r="AA11" s="255">
        <v>45323</v>
      </c>
      <c r="AB11" s="110">
        <v>18182</v>
      </c>
      <c r="AC11" s="110">
        <v>4199</v>
      </c>
      <c r="AD11" s="110">
        <v>5595</v>
      </c>
      <c r="AE11" s="110">
        <v>18663</v>
      </c>
      <c r="AF11" s="110">
        <v>7770</v>
      </c>
      <c r="AG11" s="110">
        <v>4473</v>
      </c>
      <c r="AH11" s="110">
        <v>11077</v>
      </c>
      <c r="AI11" s="110">
        <v>11448</v>
      </c>
      <c r="AJ11" s="110">
        <v>533</v>
      </c>
      <c r="AK11" s="110">
        <v>1396</v>
      </c>
      <c r="AL11" s="110">
        <v>1326</v>
      </c>
      <c r="AM11" s="110">
        <v>414</v>
      </c>
      <c r="AN11" s="110">
        <v>675</v>
      </c>
      <c r="AO11" s="110">
        <v>382</v>
      </c>
      <c r="AP11" s="110">
        <v>2126</v>
      </c>
      <c r="AQ11" s="562">
        <v>6398</v>
      </c>
      <c r="AS11" s="440" t="s">
        <v>182</v>
      </c>
      <c r="AT11" s="312"/>
      <c r="AU11" s="295"/>
      <c r="AV11" s="295"/>
      <c r="AW11" s="295"/>
      <c r="AX11" s="295"/>
      <c r="AY11" s="295"/>
      <c r="AZ11" s="295"/>
      <c r="BA11" s="295"/>
      <c r="BB11" s="295"/>
      <c r="BC11" s="295"/>
      <c r="BD11" s="295"/>
      <c r="BE11" s="295"/>
      <c r="BF11" s="131"/>
      <c r="BG11" s="131"/>
      <c r="BH11" s="131"/>
      <c r="BI11" s="131"/>
      <c r="BJ11" s="131"/>
      <c r="BK11" s="223"/>
    </row>
    <row r="12" spans="2:63" x14ac:dyDescent="0.25">
      <c r="B12" s="245" t="s">
        <v>150</v>
      </c>
      <c r="C12" s="295">
        <v>8618</v>
      </c>
      <c r="D12" s="295">
        <v>5873</v>
      </c>
      <c r="E12" s="298">
        <f t="shared" ref="E12:E15" si="4">SUM(D12-C12)</f>
        <v>-2745</v>
      </c>
      <c r="F12" s="262">
        <v>-0.31850000000000001</v>
      </c>
      <c r="G12" s="295">
        <v>79</v>
      </c>
      <c r="H12" s="295">
        <v>61</v>
      </c>
      <c r="I12" s="265">
        <f t="shared" ref="I12:I15" si="5">SUM(H12-G12)</f>
        <v>-18</v>
      </c>
      <c r="J12" s="266">
        <v>-0.2278</v>
      </c>
      <c r="L12" s="320" t="s">
        <v>153</v>
      </c>
      <c r="M12" s="295">
        <v>1982595</v>
      </c>
      <c r="N12" s="295">
        <v>1884484</v>
      </c>
      <c r="O12" s="298">
        <f t="shared" ref="O12:O13" si="6">SUM(N12-M12)</f>
        <v>-98111</v>
      </c>
      <c r="P12" s="262">
        <v>-4.9399999999999999E-2</v>
      </c>
      <c r="Q12" s="260">
        <v>2.5499999999999998</v>
      </c>
      <c r="R12" s="260">
        <v>3.19</v>
      </c>
      <c r="S12" s="263">
        <f t="shared" ref="S12:S13" si="7">SUM(R12-Q12)</f>
        <v>0.64000000000000012</v>
      </c>
      <c r="T12" s="258">
        <v>0.25090000000000001</v>
      </c>
      <c r="U12" s="260">
        <v>5062849.43</v>
      </c>
      <c r="V12" s="260">
        <v>6005064.96</v>
      </c>
      <c r="W12" s="263">
        <f t="shared" ref="W12:W13" si="8">SUM(V12-U12)</f>
        <v>942215.53000000026</v>
      </c>
      <c r="X12" s="259">
        <v>0.18609999999999999</v>
      </c>
      <c r="AA12" s="255">
        <v>45689</v>
      </c>
      <c r="AB12" s="110">
        <v>12842</v>
      </c>
      <c r="AC12" s="110">
        <v>3646</v>
      </c>
      <c r="AD12" s="110">
        <v>3089</v>
      </c>
      <c r="AE12" s="110">
        <v>15254</v>
      </c>
      <c r="AF12" s="110">
        <v>8625</v>
      </c>
      <c r="AG12" s="110">
        <v>2581</v>
      </c>
      <c r="AH12" s="110">
        <v>8333</v>
      </c>
      <c r="AI12" s="110">
        <v>9837</v>
      </c>
      <c r="AJ12" s="110">
        <v>315</v>
      </c>
      <c r="AK12" s="110">
        <v>816</v>
      </c>
      <c r="AL12" s="110">
        <v>638</v>
      </c>
      <c r="AM12" s="110">
        <v>285</v>
      </c>
      <c r="AN12" s="110">
        <v>379</v>
      </c>
      <c r="AO12" s="110">
        <v>241</v>
      </c>
      <c r="AP12" s="110">
        <v>1749</v>
      </c>
      <c r="AQ12" s="562">
        <v>4895</v>
      </c>
      <c r="AS12" s="440" t="s">
        <v>183</v>
      </c>
      <c r="AT12" s="312"/>
      <c r="AU12" s="295"/>
      <c r="AV12" s="295"/>
      <c r="AW12" s="295"/>
      <c r="AX12" s="295"/>
      <c r="AY12" s="295"/>
      <c r="AZ12" s="295"/>
      <c r="BA12" s="295"/>
      <c r="BB12" s="295"/>
      <c r="BC12" s="295"/>
      <c r="BD12" s="295"/>
      <c r="BE12" s="295"/>
      <c r="BF12" s="131"/>
      <c r="BG12" s="131"/>
      <c r="BH12" s="131"/>
      <c r="BI12" s="131"/>
      <c r="BJ12" s="131"/>
      <c r="BK12" s="223"/>
    </row>
    <row r="13" spans="2:63" ht="15.75" thickBot="1" x14ac:dyDescent="0.3">
      <c r="B13" s="245" t="s">
        <v>151</v>
      </c>
      <c r="C13" s="295">
        <v>30646</v>
      </c>
      <c r="D13" s="295">
        <v>23401</v>
      </c>
      <c r="E13" s="298">
        <f t="shared" si="4"/>
        <v>-7245</v>
      </c>
      <c r="F13" s="262">
        <v>-0.2364</v>
      </c>
      <c r="G13" s="295">
        <v>183</v>
      </c>
      <c r="H13" s="295">
        <v>166</v>
      </c>
      <c r="I13" s="265">
        <f t="shared" si="5"/>
        <v>-17</v>
      </c>
      <c r="J13" s="266">
        <v>-9.2799999999999994E-2</v>
      </c>
      <c r="L13" s="254" t="s">
        <v>151</v>
      </c>
      <c r="M13" s="299">
        <v>1205688</v>
      </c>
      <c r="N13" s="299">
        <v>901250</v>
      </c>
      <c r="O13" s="386">
        <f t="shared" si="6"/>
        <v>-304438</v>
      </c>
      <c r="P13" s="272">
        <v>-0.2525</v>
      </c>
      <c r="Q13" s="270">
        <v>2.4500000000000002</v>
      </c>
      <c r="R13" s="270">
        <v>2.95</v>
      </c>
      <c r="S13" s="271">
        <f t="shared" si="7"/>
        <v>0.5</v>
      </c>
      <c r="T13" s="269">
        <v>0.20399999999999999</v>
      </c>
      <c r="U13" s="270">
        <v>2954534.17</v>
      </c>
      <c r="V13" s="270">
        <v>2657763</v>
      </c>
      <c r="W13" s="310">
        <f t="shared" si="8"/>
        <v>-296771.16999999993</v>
      </c>
      <c r="X13" s="311">
        <v>-0.1004</v>
      </c>
      <c r="AA13" s="256" t="s">
        <v>169</v>
      </c>
      <c r="AB13" s="298">
        <f>SUM(AB12-AB11)</f>
        <v>-5340</v>
      </c>
      <c r="AC13" s="298">
        <f t="shared" ref="AC13:AQ13" si="9">SUM(AC12-AC11)</f>
        <v>-553</v>
      </c>
      <c r="AD13" s="298">
        <f t="shared" si="9"/>
        <v>-2506</v>
      </c>
      <c r="AE13" s="298">
        <f t="shared" si="9"/>
        <v>-3409</v>
      </c>
      <c r="AF13" s="296">
        <f t="shared" si="9"/>
        <v>855</v>
      </c>
      <c r="AG13" s="298">
        <f t="shared" si="9"/>
        <v>-1892</v>
      </c>
      <c r="AH13" s="298">
        <f t="shared" si="9"/>
        <v>-2744</v>
      </c>
      <c r="AI13" s="298">
        <f t="shared" si="9"/>
        <v>-1611</v>
      </c>
      <c r="AJ13" s="298">
        <f t="shared" si="9"/>
        <v>-218</v>
      </c>
      <c r="AK13" s="298">
        <f t="shared" si="9"/>
        <v>-580</v>
      </c>
      <c r="AL13" s="298">
        <f t="shared" si="9"/>
        <v>-688</v>
      </c>
      <c r="AM13" s="298">
        <f t="shared" si="9"/>
        <v>-129</v>
      </c>
      <c r="AN13" s="298">
        <f t="shared" si="9"/>
        <v>-296</v>
      </c>
      <c r="AO13" s="298">
        <f t="shared" si="9"/>
        <v>-141</v>
      </c>
      <c r="AP13" s="298">
        <f t="shared" si="9"/>
        <v>-377</v>
      </c>
      <c r="AQ13" s="298">
        <f t="shared" si="9"/>
        <v>-1503</v>
      </c>
      <c r="AS13" s="440" t="s">
        <v>184</v>
      </c>
      <c r="AT13" s="312"/>
      <c r="AU13" s="295"/>
      <c r="AV13" s="295"/>
      <c r="AW13" s="295"/>
      <c r="AX13" s="295"/>
      <c r="AY13" s="295"/>
      <c r="AZ13" s="295"/>
      <c r="BA13" s="295"/>
      <c r="BB13" s="295"/>
      <c r="BC13" s="295"/>
      <c r="BD13" s="295"/>
      <c r="BE13" s="295"/>
      <c r="BF13" s="131"/>
      <c r="BG13" s="131"/>
      <c r="BH13" s="131"/>
      <c r="BI13" s="131"/>
      <c r="BJ13" s="131"/>
      <c r="BK13" s="223"/>
    </row>
    <row r="14" spans="2:63" ht="15.75" thickBot="1" x14ac:dyDescent="0.3">
      <c r="B14" s="245" t="s">
        <v>147</v>
      </c>
      <c r="C14" s="295">
        <v>4468</v>
      </c>
      <c r="D14" s="295">
        <v>2346</v>
      </c>
      <c r="E14" s="298">
        <f t="shared" si="4"/>
        <v>-2122</v>
      </c>
      <c r="F14" s="262">
        <v>-0.47489999999999999</v>
      </c>
      <c r="G14" s="295">
        <v>18</v>
      </c>
      <c r="H14" s="295">
        <v>12</v>
      </c>
      <c r="I14" s="265">
        <f t="shared" si="5"/>
        <v>-6</v>
      </c>
      <c r="J14" s="266">
        <v>-3.3300000000000003E-2</v>
      </c>
      <c r="M14" s="567"/>
      <c r="N14" s="567"/>
      <c r="Q14" s="354"/>
      <c r="AA14" s="254" t="s">
        <v>170</v>
      </c>
      <c r="AB14" s="272">
        <v>-0.29360000000000003</v>
      </c>
      <c r="AC14" s="272">
        <v>-0.13159999999999999</v>
      </c>
      <c r="AD14" s="272">
        <v>-0.44779999999999998</v>
      </c>
      <c r="AE14" s="272">
        <v>-0.18260000000000001</v>
      </c>
      <c r="AF14" s="269">
        <v>0.11</v>
      </c>
      <c r="AG14" s="272">
        <v>-0.4229</v>
      </c>
      <c r="AH14" s="272">
        <v>-0.2477</v>
      </c>
      <c r="AI14" s="272">
        <v>-0.14069999999999999</v>
      </c>
      <c r="AJ14" s="272">
        <v>-0.40899999999999997</v>
      </c>
      <c r="AK14" s="272">
        <v>-0.41539999999999999</v>
      </c>
      <c r="AL14" s="272">
        <v>-0.59419999999999995</v>
      </c>
      <c r="AM14" s="272">
        <v>-0.3115</v>
      </c>
      <c r="AN14" s="272">
        <v>-0.4385</v>
      </c>
      <c r="AO14" s="272">
        <v>-0.36909999999999998</v>
      </c>
      <c r="AP14" s="272">
        <v>-0.17730000000000001</v>
      </c>
      <c r="AQ14" s="311">
        <v>-0.2349</v>
      </c>
      <c r="AS14" s="440" t="s">
        <v>129</v>
      </c>
      <c r="AT14" s="312"/>
      <c r="AU14" s="295"/>
      <c r="AV14" s="295"/>
      <c r="AW14" s="295"/>
      <c r="AX14" s="295"/>
      <c r="AY14" s="295"/>
      <c r="AZ14" s="295"/>
      <c r="BA14" s="295"/>
      <c r="BB14" s="295"/>
      <c r="BC14" s="295"/>
      <c r="BD14" s="295"/>
      <c r="BE14" s="295"/>
      <c r="BF14" s="131"/>
      <c r="BG14" s="131"/>
      <c r="BH14" s="131"/>
      <c r="BI14" s="131"/>
      <c r="BJ14" s="131"/>
      <c r="BK14" s="223"/>
    </row>
    <row r="15" spans="2:63" ht="15.75" thickBot="1" x14ac:dyDescent="0.3">
      <c r="B15" s="254" t="s">
        <v>152</v>
      </c>
      <c r="C15" s="299">
        <v>1397</v>
      </c>
      <c r="D15" s="299">
        <v>0</v>
      </c>
      <c r="E15" s="386">
        <f t="shared" si="4"/>
        <v>-1397</v>
      </c>
      <c r="F15" s="549">
        <v>-1</v>
      </c>
      <c r="G15" s="299">
        <v>2</v>
      </c>
      <c r="H15" s="299">
        <v>0</v>
      </c>
      <c r="I15" s="316">
        <f t="shared" si="5"/>
        <v>-2</v>
      </c>
      <c r="J15" s="311">
        <v>-1</v>
      </c>
      <c r="M15" s="567"/>
      <c r="N15" s="567"/>
      <c r="Q15" s="354"/>
      <c r="AS15" s="440" t="s">
        <v>130</v>
      </c>
      <c r="AT15" s="312"/>
      <c r="AU15" s="295"/>
      <c r="AV15" s="295"/>
      <c r="AW15" s="295"/>
      <c r="AX15" s="295"/>
      <c r="AY15" s="295"/>
      <c r="AZ15" s="295"/>
      <c r="BA15" s="295"/>
      <c r="BB15" s="295"/>
      <c r="BC15" s="295"/>
      <c r="BD15" s="295"/>
      <c r="BE15" s="295"/>
      <c r="BF15" s="131"/>
      <c r="BG15" s="131"/>
      <c r="BH15" s="131"/>
      <c r="BI15" s="131"/>
      <c r="BJ15" s="131"/>
      <c r="BK15" s="223"/>
    </row>
    <row r="16" spans="2:63" x14ac:dyDescent="0.25">
      <c r="C16" s="567"/>
      <c r="D16" s="567"/>
      <c r="G16" s="567"/>
      <c r="H16" s="567"/>
      <c r="M16" s="567"/>
      <c r="N16" s="567"/>
      <c r="Q16" s="354"/>
      <c r="Z16" s="129" t="s">
        <v>362</v>
      </c>
      <c r="AB16" s="444">
        <f>SUM(AB12/20)</f>
        <v>642.1</v>
      </c>
      <c r="AC16" s="444">
        <f t="shared" ref="AC16:AQ16" si="10">SUM(AC12/20)</f>
        <v>182.3</v>
      </c>
      <c r="AD16" s="444">
        <f t="shared" si="10"/>
        <v>154.44999999999999</v>
      </c>
      <c r="AE16" s="444">
        <f t="shared" si="10"/>
        <v>762.7</v>
      </c>
      <c r="AF16" s="444">
        <f t="shared" si="10"/>
        <v>431.25</v>
      </c>
      <c r="AG16" s="444">
        <f t="shared" si="10"/>
        <v>129.05000000000001</v>
      </c>
      <c r="AH16" s="444">
        <f t="shared" si="10"/>
        <v>416.65</v>
      </c>
      <c r="AI16" s="444">
        <f t="shared" si="10"/>
        <v>491.85</v>
      </c>
      <c r="AJ16" s="444">
        <f t="shared" si="10"/>
        <v>15.75</v>
      </c>
      <c r="AK16" s="444">
        <f t="shared" si="10"/>
        <v>40.799999999999997</v>
      </c>
      <c r="AL16" s="444">
        <f t="shared" si="10"/>
        <v>31.9</v>
      </c>
      <c r="AM16" s="444">
        <f t="shared" si="10"/>
        <v>14.25</v>
      </c>
      <c r="AN16" s="444">
        <f t="shared" si="10"/>
        <v>18.95</v>
      </c>
      <c r="AO16" s="444">
        <f t="shared" si="10"/>
        <v>12.05</v>
      </c>
      <c r="AP16" s="444">
        <f t="shared" si="10"/>
        <v>87.45</v>
      </c>
      <c r="AQ16" s="444">
        <f t="shared" si="10"/>
        <v>244.75</v>
      </c>
      <c r="AS16" s="440" t="s">
        <v>185</v>
      </c>
      <c r="AT16" s="312"/>
      <c r="AU16" s="295"/>
      <c r="AV16" s="295"/>
      <c r="AW16" s="295"/>
      <c r="AX16" s="295"/>
      <c r="AY16" s="295"/>
      <c r="AZ16" s="295"/>
      <c r="BA16" s="295"/>
      <c r="BB16" s="295"/>
      <c r="BC16" s="295"/>
      <c r="BD16" s="295"/>
      <c r="BE16" s="295"/>
      <c r="BF16" s="131"/>
      <c r="BG16" s="131"/>
      <c r="BH16" s="131"/>
      <c r="BI16" s="131"/>
      <c r="BJ16" s="131"/>
      <c r="BK16" s="223"/>
    </row>
    <row r="17" spans="2:63" ht="19.5" thickBot="1" x14ac:dyDescent="0.3">
      <c r="C17" s="567"/>
      <c r="D17" s="567"/>
      <c r="G17" s="567"/>
      <c r="H17" s="567"/>
      <c r="M17" s="567"/>
      <c r="N17" s="567"/>
      <c r="Q17" s="354"/>
      <c r="AS17" s="447" t="s">
        <v>13</v>
      </c>
      <c r="AT17" s="448">
        <f t="shared" ref="AT17:BK17" si="11">SUM(AT5:AT16)</f>
        <v>1941</v>
      </c>
      <c r="AU17" s="449">
        <f t="shared" si="11"/>
        <v>138</v>
      </c>
      <c r="AV17" s="449">
        <f t="shared" si="11"/>
        <v>1280</v>
      </c>
      <c r="AW17" s="449">
        <f t="shared" si="11"/>
        <v>13618</v>
      </c>
      <c r="AX17" s="449">
        <f t="shared" si="11"/>
        <v>8200</v>
      </c>
      <c r="AY17" s="449">
        <f t="shared" si="11"/>
        <v>9421</v>
      </c>
      <c r="AZ17" s="449">
        <f t="shared" si="11"/>
        <v>3423</v>
      </c>
      <c r="BA17" s="449">
        <f t="shared" si="11"/>
        <v>177</v>
      </c>
      <c r="BB17" s="449">
        <f t="shared" si="11"/>
        <v>0</v>
      </c>
      <c r="BC17" s="449">
        <f t="shared" si="11"/>
        <v>0</v>
      </c>
      <c r="BD17" s="449">
        <f t="shared" si="11"/>
        <v>0</v>
      </c>
      <c r="BE17" s="449">
        <f t="shared" si="11"/>
        <v>54</v>
      </c>
      <c r="BF17" s="449">
        <f t="shared" si="11"/>
        <v>0</v>
      </c>
      <c r="BG17" s="449">
        <f t="shared" si="11"/>
        <v>0</v>
      </c>
      <c r="BH17" s="449">
        <f t="shared" si="11"/>
        <v>0</v>
      </c>
      <c r="BI17" s="449">
        <f t="shared" si="11"/>
        <v>0</v>
      </c>
      <c r="BJ17" s="449">
        <f t="shared" si="11"/>
        <v>109</v>
      </c>
      <c r="BK17" s="449">
        <f t="shared" si="11"/>
        <v>0</v>
      </c>
    </row>
    <row r="18" spans="2:63" ht="34.5" thickBot="1" x14ac:dyDescent="0.3">
      <c r="B18" s="251" t="s">
        <v>37</v>
      </c>
      <c r="C18" s="568" t="s">
        <v>193</v>
      </c>
      <c r="D18" s="568" t="s">
        <v>284</v>
      </c>
      <c r="E18" s="253" t="s">
        <v>169</v>
      </c>
      <c r="F18" s="201" t="s">
        <v>170</v>
      </c>
      <c r="G18" s="570" t="s">
        <v>194</v>
      </c>
      <c r="H18" s="570" t="s">
        <v>285</v>
      </c>
      <c r="I18" s="253" t="s">
        <v>169</v>
      </c>
      <c r="J18" s="202" t="s">
        <v>170</v>
      </c>
      <c r="L18" s="251" t="s">
        <v>37</v>
      </c>
      <c r="M18" s="571" t="s">
        <v>195</v>
      </c>
      <c r="N18" s="571" t="s">
        <v>286</v>
      </c>
      <c r="O18" s="253" t="s">
        <v>169</v>
      </c>
      <c r="P18" s="201" t="s">
        <v>170</v>
      </c>
      <c r="Q18" s="252" t="s">
        <v>196</v>
      </c>
      <c r="R18" s="252" t="s">
        <v>287</v>
      </c>
      <c r="S18" s="253" t="s">
        <v>169</v>
      </c>
      <c r="T18" s="201" t="s">
        <v>170</v>
      </c>
      <c r="U18" s="252" t="s">
        <v>197</v>
      </c>
      <c r="V18" s="252" t="s">
        <v>288</v>
      </c>
      <c r="W18" s="253" t="s">
        <v>169</v>
      </c>
      <c r="X18" s="202" t="s">
        <v>170</v>
      </c>
    </row>
    <row r="19" spans="2:63" ht="30.75" customHeight="1" thickBot="1" x14ac:dyDescent="0.3">
      <c r="B19" s="245" t="s">
        <v>149</v>
      </c>
      <c r="C19" s="295">
        <v>82615</v>
      </c>
      <c r="D19" s="295">
        <v>83577</v>
      </c>
      <c r="E19" s="296">
        <f>SUM(D19-C19)</f>
        <v>962</v>
      </c>
      <c r="F19" s="258">
        <v>1.1599999999999999E-2</v>
      </c>
      <c r="G19" s="295">
        <v>167</v>
      </c>
      <c r="H19" s="295">
        <v>182</v>
      </c>
      <c r="I19" s="257">
        <f>SUM(H19-G19)</f>
        <v>15</v>
      </c>
      <c r="J19" s="259">
        <v>0.2155</v>
      </c>
      <c r="L19" s="245" t="s">
        <v>149</v>
      </c>
      <c r="M19" s="295">
        <v>3203560</v>
      </c>
      <c r="N19" s="295">
        <v>3249510</v>
      </c>
      <c r="O19" s="296">
        <f>SUM(N19-M19)</f>
        <v>45950</v>
      </c>
      <c r="P19" s="258">
        <v>1.43E-2</v>
      </c>
      <c r="Q19" s="260">
        <v>2.4500000000000002</v>
      </c>
      <c r="R19" s="260">
        <v>2.67</v>
      </c>
      <c r="S19" s="263">
        <f>SUM(R19-Q19)</f>
        <v>0.21999999999999975</v>
      </c>
      <c r="T19" s="258">
        <v>8.9700000000000002E-2</v>
      </c>
      <c r="U19" s="260">
        <v>7845504.7000000002</v>
      </c>
      <c r="V19" s="260">
        <v>8668074</v>
      </c>
      <c r="W19" s="263">
        <f>SUM(V19-U19)</f>
        <v>822569.29999999981</v>
      </c>
      <c r="X19" s="259">
        <v>0.1048</v>
      </c>
      <c r="AA19" s="301"/>
      <c r="AB19" s="302" t="s">
        <v>154</v>
      </c>
      <c r="AC19" s="302" t="s">
        <v>155</v>
      </c>
      <c r="AD19" s="300" t="s">
        <v>168</v>
      </c>
      <c r="AE19" s="300" t="s">
        <v>187</v>
      </c>
      <c r="AF19" s="300" t="s">
        <v>156</v>
      </c>
      <c r="AG19" s="302" t="s">
        <v>157</v>
      </c>
      <c r="AH19" s="300" t="s">
        <v>158</v>
      </c>
      <c r="AI19" s="302" t="s">
        <v>159</v>
      </c>
      <c r="AJ19" s="302" t="s">
        <v>160</v>
      </c>
      <c r="AK19" s="302" t="s">
        <v>161</v>
      </c>
      <c r="AL19" s="302" t="s">
        <v>162</v>
      </c>
      <c r="AM19" s="302" t="s">
        <v>163</v>
      </c>
      <c r="AN19" s="302" t="s">
        <v>164</v>
      </c>
      <c r="AO19" s="302" t="s">
        <v>165</v>
      </c>
      <c r="AP19" s="302" t="s">
        <v>166</v>
      </c>
      <c r="AQ19" s="303" t="s">
        <v>167</v>
      </c>
      <c r="AU19" s="595" t="s">
        <v>360</v>
      </c>
      <c r="AV19" s="595"/>
      <c r="AW19" s="595"/>
      <c r="AX19" s="595"/>
      <c r="AY19" s="595"/>
      <c r="AZ19" s="595"/>
      <c r="BA19" s="595"/>
      <c r="BB19" s="595"/>
    </row>
    <row r="20" spans="2:63" ht="22.5" x14ac:dyDescent="0.25">
      <c r="B20" s="245" t="s">
        <v>150</v>
      </c>
      <c r="C20" s="295">
        <v>5138</v>
      </c>
      <c r="D20" s="295">
        <v>4379</v>
      </c>
      <c r="E20" s="298">
        <f>SUM(D20-C20)</f>
        <v>-759</v>
      </c>
      <c r="F20" s="262">
        <v>-0.1477</v>
      </c>
      <c r="G20" s="295">
        <v>64</v>
      </c>
      <c r="H20" s="295">
        <v>49</v>
      </c>
      <c r="I20" s="265">
        <f>SUM(H20-G20)</f>
        <v>-15</v>
      </c>
      <c r="J20" s="266">
        <v>-0.23430000000000001</v>
      </c>
      <c r="L20" s="320" t="s">
        <v>153</v>
      </c>
      <c r="M20" s="295">
        <v>2214581</v>
      </c>
      <c r="N20" s="295">
        <v>2547153</v>
      </c>
      <c r="O20" s="296">
        <f>SUM(N20-M20)</f>
        <v>332572</v>
      </c>
      <c r="P20" s="258">
        <v>0.15010000000000001</v>
      </c>
      <c r="Q20" s="260">
        <v>2.44</v>
      </c>
      <c r="R20" s="260">
        <v>2.71</v>
      </c>
      <c r="S20" s="263">
        <f>SUM(R20-Q20)</f>
        <v>0.27</v>
      </c>
      <c r="T20" s="258">
        <v>0.1106</v>
      </c>
      <c r="U20" s="260">
        <v>5410849.9400000004</v>
      </c>
      <c r="V20" s="260">
        <v>6913203.29</v>
      </c>
      <c r="W20" s="263">
        <f>SUM(V20-U20)</f>
        <v>1502353.3499999996</v>
      </c>
      <c r="X20" s="259">
        <v>0.27760000000000001</v>
      </c>
      <c r="AA20" s="255">
        <v>45352</v>
      </c>
      <c r="AB20" s="110">
        <v>17117</v>
      </c>
      <c r="AC20" s="110">
        <v>3899</v>
      </c>
      <c r="AD20" s="110">
        <v>5275</v>
      </c>
      <c r="AE20" s="110">
        <v>15348</v>
      </c>
      <c r="AF20" s="110">
        <v>7093</v>
      </c>
      <c r="AG20" s="110">
        <v>4001</v>
      </c>
      <c r="AH20" s="110">
        <v>10100</v>
      </c>
      <c r="AI20" s="110">
        <v>9030</v>
      </c>
      <c r="AJ20" s="110">
        <v>651</v>
      </c>
      <c r="AK20" s="110">
        <v>396</v>
      </c>
      <c r="AL20" s="110">
        <v>435</v>
      </c>
      <c r="AM20" s="110">
        <v>487</v>
      </c>
      <c r="AN20" s="110">
        <v>428</v>
      </c>
      <c r="AO20" s="110">
        <v>335</v>
      </c>
      <c r="AP20" s="110">
        <v>2474</v>
      </c>
      <c r="AQ20" s="562">
        <v>5546</v>
      </c>
      <c r="AS20" s="251" t="s">
        <v>223</v>
      </c>
      <c r="AT20" s="201" t="s">
        <v>224</v>
      </c>
      <c r="AU20" s="300" t="s">
        <v>225</v>
      </c>
      <c r="AV20" s="302" t="s">
        <v>154</v>
      </c>
      <c r="AW20" s="302" t="s">
        <v>155</v>
      </c>
      <c r="AX20" s="300" t="s">
        <v>168</v>
      </c>
      <c r="AY20" s="300" t="s">
        <v>187</v>
      </c>
      <c r="AZ20" s="300" t="s">
        <v>156</v>
      </c>
      <c r="BA20" s="302" t="s">
        <v>157</v>
      </c>
      <c r="BB20" s="300" t="s">
        <v>158</v>
      </c>
      <c r="BC20" s="302" t="s">
        <v>159</v>
      </c>
      <c r="BD20" s="302" t="s">
        <v>160</v>
      </c>
      <c r="BE20" s="302" t="s">
        <v>161</v>
      </c>
      <c r="BF20" s="302" t="s">
        <v>162</v>
      </c>
      <c r="BG20" s="302" t="s">
        <v>163</v>
      </c>
      <c r="BH20" s="302" t="s">
        <v>164</v>
      </c>
      <c r="BI20" s="302" t="s">
        <v>165</v>
      </c>
      <c r="BJ20" s="302" t="s">
        <v>166</v>
      </c>
      <c r="BK20" s="303" t="s">
        <v>167</v>
      </c>
    </row>
    <row r="21" spans="2:63" ht="15.75" thickBot="1" x14ac:dyDescent="0.3">
      <c r="B21" s="245" t="s">
        <v>151</v>
      </c>
      <c r="C21" s="295">
        <v>30111</v>
      </c>
      <c r="D21" s="295">
        <v>29280</v>
      </c>
      <c r="E21" s="298">
        <f>SUM(D21-C21)</f>
        <v>-831</v>
      </c>
      <c r="F21" s="262">
        <v>-2.75E-2</v>
      </c>
      <c r="G21" s="295">
        <v>150</v>
      </c>
      <c r="H21" s="295">
        <v>164</v>
      </c>
      <c r="I21" s="257">
        <f>SUM(H21-G21)</f>
        <v>14</v>
      </c>
      <c r="J21" s="259">
        <v>9.3299999999999994E-2</v>
      </c>
      <c r="L21" s="254" t="s">
        <v>151</v>
      </c>
      <c r="M21" s="299">
        <v>1163506</v>
      </c>
      <c r="N21" s="299">
        <v>1122159</v>
      </c>
      <c r="O21" s="386">
        <f>SUM(N21-M21)</f>
        <v>-41347</v>
      </c>
      <c r="P21" s="272">
        <v>-3.5499999999999997E-2</v>
      </c>
      <c r="Q21" s="270">
        <v>2.76</v>
      </c>
      <c r="R21" s="270">
        <v>2.72</v>
      </c>
      <c r="S21" s="310">
        <f>SUM(R21-Q21)</f>
        <v>-3.9999999999999591E-2</v>
      </c>
      <c r="T21" s="272">
        <v>-1.4500000000000001E-2</v>
      </c>
      <c r="U21" s="270">
        <v>3215605.64</v>
      </c>
      <c r="V21" s="270">
        <v>3056672.9</v>
      </c>
      <c r="W21" s="310">
        <f>SUM(V21-U21)</f>
        <v>-158932.74000000022</v>
      </c>
      <c r="X21" s="311">
        <v>-4.9399999999999999E-2</v>
      </c>
      <c r="AA21" s="255">
        <v>45717</v>
      </c>
      <c r="AB21" s="560">
        <v>15534</v>
      </c>
      <c r="AC21" s="560">
        <v>4927</v>
      </c>
      <c r="AD21" s="560">
        <v>4007</v>
      </c>
      <c r="AE21" s="560">
        <v>15719</v>
      </c>
      <c r="AF21" s="560">
        <v>7123</v>
      </c>
      <c r="AG21" s="560">
        <v>4164</v>
      </c>
      <c r="AH21" s="560">
        <v>8899</v>
      </c>
      <c r="AI21" s="560">
        <v>13172</v>
      </c>
      <c r="AJ21" s="560">
        <v>499</v>
      </c>
      <c r="AK21" s="560">
        <v>400</v>
      </c>
      <c r="AL21" s="560">
        <v>1018</v>
      </c>
      <c r="AM21" s="560">
        <v>382</v>
      </c>
      <c r="AN21" s="560">
        <v>413</v>
      </c>
      <c r="AO21" s="560">
        <v>364</v>
      </c>
      <c r="AP21" s="560">
        <v>1969</v>
      </c>
      <c r="AQ21" s="561">
        <v>4987</v>
      </c>
      <c r="AS21" s="458">
        <v>45658</v>
      </c>
      <c r="AT21" s="99">
        <v>21</v>
      </c>
      <c r="AU21" s="131">
        <v>4137</v>
      </c>
      <c r="AV21" s="99">
        <v>951</v>
      </c>
      <c r="AW21" s="99">
        <v>188</v>
      </c>
      <c r="AX21" s="99">
        <v>181</v>
      </c>
      <c r="AY21" s="99">
        <v>802</v>
      </c>
      <c r="AZ21" s="99">
        <v>482</v>
      </c>
      <c r="BA21" s="99">
        <v>181</v>
      </c>
      <c r="BB21" s="99">
        <v>434</v>
      </c>
      <c r="BC21" s="99">
        <v>397</v>
      </c>
      <c r="BD21" s="99">
        <v>17</v>
      </c>
      <c r="BE21" s="99">
        <v>86</v>
      </c>
      <c r="BF21" s="99">
        <v>32</v>
      </c>
      <c r="BG21" s="99">
        <v>14</v>
      </c>
      <c r="BH21" s="99">
        <v>27</v>
      </c>
      <c r="BI21" s="99">
        <v>20</v>
      </c>
      <c r="BJ21" s="99">
        <v>81</v>
      </c>
      <c r="BK21" s="178">
        <v>244</v>
      </c>
    </row>
    <row r="22" spans="2:63" x14ac:dyDescent="0.25">
      <c r="B22" s="245" t="s">
        <v>147</v>
      </c>
      <c r="C22" s="295">
        <v>2312</v>
      </c>
      <c r="D22" s="295">
        <v>2489</v>
      </c>
      <c r="E22" s="296">
        <f>SUM(D22-C22)</f>
        <v>177</v>
      </c>
      <c r="F22" s="258">
        <v>7.6499999999999999E-2</v>
      </c>
      <c r="G22" s="295">
        <v>15</v>
      </c>
      <c r="H22" s="295">
        <v>12</v>
      </c>
      <c r="I22" s="265">
        <f>SUM(H22-G22)</f>
        <v>-3</v>
      </c>
      <c r="J22" s="266">
        <v>-0.2</v>
      </c>
      <c r="M22" s="567"/>
      <c r="N22" s="567"/>
      <c r="Q22" s="354"/>
      <c r="AA22" s="256" t="s">
        <v>169</v>
      </c>
      <c r="AB22" s="298">
        <f>SUM(AB21-AB20)</f>
        <v>-1583</v>
      </c>
      <c r="AC22" s="296">
        <f t="shared" ref="AC22:AQ22" si="12">SUM(AC21-AC20)</f>
        <v>1028</v>
      </c>
      <c r="AD22" s="298">
        <f t="shared" si="12"/>
        <v>-1268</v>
      </c>
      <c r="AE22" s="296">
        <f t="shared" si="12"/>
        <v>371</v>
      </c>
      <c r="AF22" s="296">
        <f t="shared" si="12"/>
        <v>30</v>
      </c>
      <c r="AG22" s="296">
        <f t="shared" si="12"/>
        <v>163</v>
      </c>
      <c r="AH22" s="298">
        <f t="shared" si="12"/>
        <v>-1201</v>
      </c>
      <c r="AI22" s="296">
        <f t="shared" si="12"/>
        <v>4142</v>
      </c>
      <c r="AJ22" s="298">
        <f t="shared" si="12"/>
        <v>-152</v>
      </c>
      <c r="AK22" s="296">
        <f t="shared" si="12"/>
        <v>4</v>
      </c>
      <c r="AL22" s="296">
        <f t="shared" si="12"/>
        <v>583</v>
      </c>
      <c r="AM22" s="298">
        <f t="shared" si="12"/>
        <v>-105</v>
      </c>
      <c r="AN22" s="298">
        <f t="shared" si="12"/>
        <v>-15</v>
      </c>
      <c r="AO22" s="296">
        <f t="shared" si="12"/>
        <v>29</v>
      </c>
      <c r="AP22" s="298">
        <f t="shared" si="12"/>
        <v>-505</v>
      </c>
      <c r="AQ22" s="566">
        <f t="shared" si="12"/>
        <v>-559</v>
      </c>
      <c r="AS22" s="458">
        <v>45689</v>
      </c>
      <c r="AT22" s="99">
        <v>20</v>
      </c>
      <c r="AU22" s="131">
        <v>3676</v>
      </c>
      <c r="AV22" s="99">
        <v>642</v>
      </c>
      <c r="AW22" s="99">
        <v>182</v>
      </c>
      <c r="AX22" s="99">
        <v>154</v>
      </c>
      <c r="AY22" s="99">
        <v>763</v>
      </c>
      <c r="AZ22" s="99">
        <v>431</v>
      </c>
      <c r="BA22" s="99">
        <v>129</v>
      </c>
      <c r="BB22" s="99">
        <v>417</v>
      </c>
      <c r="BC22" s="99">
        <v>492</v>
      </c>
      <c r="BD22" s="99">
        <v>16</v>
      </c>
      <c r="BE22" s="99">
        <v>41</v>
      </c>
      <c r="BF22" s="99">
        <v>32</v>
      </c>
      <c r="BG22" s="99">
        <v>14</v>
      </c>
      <c r="BH22" s="99">
        <v>19</v>
      </c>
      <c r="BI22" s="99">
        <v>12</v>
      </c>
      <c r="BJ22" s="99">
        <v>87</v>
      </c>
      <c r="BK22" s="178">
        <v>245</v>
      </c>
    </row>
    <row r="23" spans="2:63" ht="15.75" thickBot="1" x14ac:dyDescent="0.3">
      <c r="B23" s="254" t="s">
        <v>152</v>
      </c>
      <c r="C23" s="299">
        <v>492</v>
      </c>
      <c r="D23" s="299">
        <v>0</v>
      </c>
      <c r="E23" s="386">
        <f>SUM(D23-C23)</f>
        <v>-492</v>
      </c>
      <c r="F23" s="549">
        <v>-1</v>
      </c>
      <c r="G23" s="299">
        <v>1</v>
      </c>
      <c r="H23" s="299">
        <v>0</v>
      </c>
      <c r="I23" s="316">
        <f>SUM(H23-G23)</f>
        <v>-1</v>
      </c>
      <c r="J23" s="311">
        <v>-1</v>
      </c>
      <c r="M23" s="567"/>
      <c r="N23" s="567"/>
      <c r="Q23" s="354"/>
      <c r="AA23" s="254" t="s">
        <v>170</v>
      </c>
      <c r="AB23" s="272">
        <v>-9.2399999999999996E-2</v>
      </c>
      <c r="AC23" s="269">
        <v>0.2636</v>
      </c>
      <c r="AD23" s="272">
        <v>-0.24030000000000001</v>
      </c>
      <c r="AE23" s="269">
        <v>2.41E-2</v>
      </c>
      <c r="AF23" s="269">
        <v>4.1999999999999997E-3</v>
      </c>
      <c r="AG23" s="269">
        <v>4.07E-2</v>
      </c>
      <c r="AH23" s="272">
        <v>-0.11890000000000001</v>
      </c>
      <c r="AI23" s="269">
        <v>0.45860000000000001</v>
      </c>
      <c r="AJ23" s="272">
        <v>-0.2334</v>
      </c>
      <c r="AK23" s="269">
        <v>1.01E-2</v>
      </c>
      <c r="AL23" s="269">
        <v>1.3402000000000001</v>
      </c>
      <c r="AM23" s="272">
        <v>-0.21560000000000001</v>
      </c>
      <c r="AN23" s="272">
        <v>-3.5000000000000003E-2</v>
      </c>
      <c r="AO23" s="269">
        <v>8.6499999999999994E-2</v>
      </c>
      <c r="AP23" s="272">
        <v>-0.2069</v>
      </c>
      <c r="AQ23" s="311">
        <v>-0.1007</v>
      </c>
      <c r="AS23" s="458">
        <v>45717</v>
      </c>
      <c r="AT23" s="99">
        <v>21</v>
      </c>
      <c r="AU23" s="131">
        <v>3980</v>
      </c>
      <c r="AV23" s="99">
        <v>740</v>
      </c>
      <c r="AW23" s="99">
        <v>191</v>
      </c>
      <c r="AX23" s="99">
        <v>749</v>
      </c>
      <c r="AY23" s="99">
        <v>339</v>
      </c>
      <c r="AZ23" s="99">
        <v>198</v>
      </c>
      <c r="BA23" s="99">
        <v>424</v>
      </c>
      <c r="BB23" s="99">
        <v>235</v>
      </c>
      <c r="BC23" s="99">
        <v>627</v>
      </c>
      <c r="BD23" s="99">
        <v>94</v>
      </c>
      <c r="BE23" s="99">
        <v>237</v>
      </c>
      <c r="BF23" s="99">
        <v>24</v>
      </c>
      <c r="BG23" s="99">
        <v>19</v>
      </c>
      <c r="BH23" s="99">
        <v>48</v>
      </c>
      <c r="BI23" s="99">
        <v>18</v>
      </c>
      <c r="BJ23" s="99">
        <v>20</v>
      </c>
      <c r="BK23" s="178">
        <v>17</v>
      </c>
    </row>
    <row r="24" spans="2:63" x14ac:dyDescent="0.25">
      <c r="C24" s="567"/>
      <c r="D24" s="567"/>
      <c r="G24" s="567"/>
      <c r="H24" s="567"/>
      <c r="M24" s="567"/>
      <c r="N24" s="567"/>
      <c r="Q24" s="354"/>
      <c r="Z24" s="129" t="s">
        <v>210</v>
      </c>
      <c r="AB24" s="444">
        <f>SUM(AB21/21)</f>
        <v>739.71428571428567</v>
      </c>
      <c r="AC24" s="444">
        <f t="shared" ref="AC24:AQ24" si="13">SUM(AC21/21)</f>
        <v>234.61904761904762</v>
      </c>
      <c r="AD24" s="444">
        <f t="shared" si="13"/>
        <v>190.8095238095238</v>
      </c>
      <c r="AE24" s="444">
        <f t="shared" si="13"/>
        <v>748.52380952380952</v>
      </c>
      <c r="AF24" s="444">
        <f t="shared" si="13"/>
        <v>339.1904761904762</v>
      </c>
      <c r="AG24" s="444">
        <f t="shared" si="13"/>
        <v>198.28571428571428</v>
      </c>
      <c r="AH24" s="444">
        <f t="shared" si="13"/>
        <v>423.76190476190476</v>
      </c>
      <c r="AI24" s="444">
        <f t="shared" si="13"/>
        <v>627.23809523809518</v>
      </c>
      <c r="AJ24" s="444">
        <f t="shared" si="13"/>
        <v>23.761904761904763</v>
      </c>
      <c r="AK24" s="444">
        <f t="shared" si="13"/>
        <v>19.047619047619047</v>
      </c>
      <c r="AL24" s="444">
        <f t="shared" si="13"/>
        <v>48.476190476190474</v>
      </c>
      <c r="AM24" s="444">
        <f t="shared" si="13"/>
        <v>18.19047619047619</v>
      </c>
      <c r="AN24" s="444">
        <f t="shared" si="13"/>
        <v>19.666666666666668</v>
      </c>
      <c r="AO24" s="444">
        <f t="shared" si="13"/>
        <v>17.333333333333332</v>
      </c>
      <c r="AP24" s="444">
        <f t="shared" si="13"/>
        <v>93.761904761904759</v>
      </c>
      <c r="AQ24" s="444">
        <f t="shared" si="13"/>
        <v>237.47619047619048</v>
      </c>
      <c r="AS24" s="458">
        <v>45748</v>
      </c>
      <c r="AT24" s="99">
        <v>22</v>
      </c>
      <c r="AU24" s="131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178"/>
    </row>
    <row r="25" spans="2:63" ht="15.75" thickBot="1" x14ac:dyDescent="0.3">
      <c r="C25" s="567"/>
      <c r="D25" s="567"/>
      <c r="G25" s="567"/>
      <c r="H25" s="567"/>
      <c r="M25" s="567"/>
      <c r="N25" s="567"/>
      <c r="Q25" s="354"/>
      <c r="AS25" s="458">
        <v>45778</v>
      </c>
      <c r="AT25" s="99"/>
      <c r="AU25" s="131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178"/>
    </row>
    <row r="26" spans="2:63" ht="33.75" x14ac:dyDescent="0.25">
      <c r="B26" s="309" t="s">
        <v>38</v>
      </c>
      <c r="C26" s="568" t="s">
        <v>193</v>
      </c>
      <c r="D26" s="568" t="s">
        <v>284</v>
      </c>
      <c r="E26" s="253" t="s">
        <v>169</v>
      </c>
      <c r="F26" s="201" t="s">
        <v>170</v>
      </c>
      <c r="G26" s="570" t="s">
        <v>194</v>
      </c>
      <c r="H26" s="570" t="s">
        <v>285</v>
      </c>
      <c r="I26" s="253" t="s">
        <v>169</v>
      </c>
      <c r="J26" s="202" t="s">
        <v>170</v>
      </c>
      <c r="L26" s="251" t="s">
        <v>38</v>
      </c>
      <c r="M26" s="571" t="s">
        <v>195</v>
      </c>
      <c r="N26" s="571" t="s">
        <v>286</v>
      </c>
      <c r="O26" s="253" t="s">
        <v>169</v>
      </c>
      <c r="P26" s="201" t="s">
        <v>170</v>
      </c>
      <c r="Q26" s="252" t="s">
        <v>196</v>
      </c>
      <c r="R26" s="252" t="s">
        <v>287</v>
      </c>
      <c r="S26" s="253" t="s">
        <v>169</v>
      </c>
      <c r="T26" s="201" t="s">
        <v>170</v>
      </c>
      <c r="U26" s="252" t="s">
        <v>197</v>
      </c>
      <c r="V26" s="252" t="s">
        <v>288</v>
      </c>
      <c r="W26" s="253" t="s">
        <v>169</v>
      </c>
      <c r="X26" s="202" t="s">
        <v>170</v>
      </c>
      <c r="AA26" s="301"/>
      <c r="AB26" s="302" t="s">
        <v>154</v>
      </c>
      <c r="AC26" s="302" t="s">
        <v>155</v>
      </c>
      <c r="AD26" s="300" t="s">
        <v>168</v>
      </c>
      <c r="AE26" s="300" t="s">
        <v>187</v>
      </c>
      <c r="AF26" s="300" t="s">
        <v>156</v>
      </c>
      <c r="AG26" s="302" t="s">
        <v>157</v>
      </c>
      <c r="AH26" s="300" t="s">
        <v>158</v>
      </c>
      <c r="AI26" s="302" t="s">
        <v>159</v>
      </c>
      <c r="AJ26" s="302" t="s">
        <v>160</v>
      </c>
      <c r="AK26" s="302" t="s">
        <v>161</v>
      </c>
      <c r="AL26" s="302" t="s">
        <v>162</v>
      </c>
      <c r="AM26" s="302" t="s">
        <v>163</v>
      </c>
      <c r="AN26" s="302" t="s">
        <v>164</v>
      </c>
      <c r="AO26" s="302" t="s">
        <v>165</v>
      </c>
      <c r="AP26" s="302" t="s">
        <v>166</v>
      </c>
      <c r="AQ26" s="303" t="s">
        <v>167</v>
      </c>
      <c r="AS26" s="458">
        <v>45809</v>
      </c>
      <c r="AT26" s="99"/>
      <c r="AU26" s="131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178"/>
    </row>
    <row r="27" spans="2:63" x14ac:dyDescent="0.25">
      <c r="B27" s="312" t="s">
        <v>149</v>
      </c>
      <c r="C27" s="295">
        <v>92070</v>
      </c>
      <c r="D27" s="295">
        <v>0</v>
      </c>
      <c r="E27" s="298">
        <v>0</v>
      </c>
      <c r="F27" s="262">
        <v>0</v>
      </c>
      <c r="G27" s="295">
        <v>204</v>
      </c>
      <c r="H27" s="295"/>
      <c r="I27" s="257">
        <v>0</v>
      </c>
      <c r="J27" s="259">
        <v>0</v>
      </c>
      <c r="L27" s="245" t="s">
        <v>149</v>
      </c>
      <c r="M27" s="295">
        <v>3452225</v>
      </c>
      <c r="N27" s="295">
        <v>0</v>
      </c>
      <c r="O27" s="257" t="e">
        <f>SUM(M27-#REF!)</f>
        <v>#REF!</v>
      </c>
      <c r="P27" s="258"/>
      <c r="Q27" s="260">
        <v>2.73</v>
      </c>
      <c r="R27" s="131">
        <v>0</v>
      </c>
      <c r="S27" s="263" t="e">
        <f>SUM(Q27-#REF!)</f>
        <v>#REF!</v>
      </c>
      <c r="T27" s="258"/>
      <c r="U27" s="260">
        <v>9436986.8499999996</v>
      </c>
      <c r="V27" s="131">
        <v>0</v>
      </c>
      <c r="W27" s="263" t="e">
        <f>SUM(U27-#REF!)</f>
        <v>#REF!</v>
      </c>
      <c r="X27" s="259"/>
      <c r="AA27" s="255">
        <v>45383</v>
      </c>
      <c r="AB27" s="47">
        <v>16125</v>
      </c>
      <c r="AC27" s="47">
        <v>4831</v>
      </c>
      <c r="AD27" s="47">
        <v>6155</v>
      </c>
      <c r="AE27" s="47">
        <v>18520</v>
      </c>
      <c r="AF27" s="47">
        <v>8396</v>
      </c>
      <c r="AG27" s="47">
        <v>2927</v>
      </c>
      <c r="AH27" s="47">
        <v>8652</v>
      </c>
      <c r="AI27" s="47">
        <v>10976</v>
      </c>
      <c r="AJ27" s="47">
        <v>1022</v>
      </c>
      <c r="AK27" s="47">
        <v>261</v>
      </c>
      <c r="AL27" s="47">
        <v>1554</v>
      </c>
      <c r="AM27" s="47">
        <v>433</v>
      </c>
      <c r="AN27" s="47">
        <v>475</v>
      </c>
      <c r="AO27" s="47">
        <v>710</v>
      </c>
      <c r="AP27" s="47">
        <v>4038</v>
      </c>
      <c r="AQ27" s="308">
        <v>6995</v>
      </c>
      <c r="AS27" s="458">
        <v>45839</v>
      </c>
      <c r="AT27" s="99"/>
      <c r="AU27" s="131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178"/>
    </row>
    <row r="28" spans="2:63" x14ac:dyDescent="0.25">
      <c r="B28" s="312" t="s">
        <v>150</v>
      </c>
      <c r="C28" s="295">
        <v>5025</v>
      </c>
      <c r="D28" s="295">
        <v>0</v>
      </c>
      <c r="E28" s="298">
        <v>0</v>
      </c>
      <c r="F28" s="262">
        <v>0</v>
      </c>
      <c r="G28" s="295">
        <v>84</v>
      </c>
      <c r="H28" s="295"/>
      <c r="I28" s="265">
        <v>0</v>
      </c>
      <c r="J28" s="266">
        <v>0</v>
      </c>
      <c r="L28" s="320" t="s">
        <v>153</v>
      </c>
      <c r="M28" s="295">
        <v>2348754</v>
      </c>
      <c r="N28" s="295">
        <v>0</v>
      </c>
      <c r="O28" s="265" t="e">
        <f>SUM(M28-#REF!)</f>
        <v>#REF!</v>
      </c>
      <c r="P28" s="262"/>
      <c r="Q28" s="260">
        <v>2.81</v>
      </c>
      <c r="R28" s="131">
        <v>0</v>
      </c>
      <c r="S28" s="263" t="e">
        <f>SUM(Q28-#REF!)</f>
        <v>#REF!</v>
      </c>
      <c r="T28" s="258"/>
      <c r="U28" s="260">
        <v>6606861.7000000002</v>
      </c>
      <c r="V28" s="131">
        <v>0</v>
      </c>
      <c r="W28" s="263" t="e">
        <f>SUM(U28-#REF!)</f>
        <v>#REF!</v>
      </c>
      <c r="X28" s="259"/>
      <c r="AA28" s="255">
        <v>45748</v>
      </c>
      <c r="AB28" s="47">
        <v>0</v>
      </c>
      <c r="AC28" s="47">
        <v>0</v>
      </c>
      <c r="AD28" s="47">
        <v>0</v>
      </c>
      <c r="AE28" s="47">
        <v>0</v>
      </c>
      <c r="AF28" s="47">
        <v>0</v>
      </c>
      <c r="AG28" s="47">
        <v>0</v>
      </c>
      <c r="AH28" s="47">
        <v>0</v>
      </c>
      <c r="AI28" s="47">
        <v>0</v>
      </c>
      <c r="AJ28" s="47">
        <v>0</v>
      </c>
      <c r="AK28" s="47">
        <v>0</v>
      </c>
      <c r="AL28" s="47">
        <v>0</v>
      </c>
      <c r="AM28" s="47">
        <v>0</v>
      </c>
      <c r="AN28" s="47">
        <v>0</v>
      </c>
      <c r="AO28" s="47">
        <v>0</v>
      </c>
      <c r="AP28" s="47">
        <v>0</v>
      </c>
      <c r="AQ28" s="308">
        <v>0</v>
      </c>
      <c r="AS28" s="458">
        <v>45870</v>
      </c>
      <c r="AT28" s="99"/>
      <c r="AU28" s="131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178"/>
    </row>
    <row r="29" spans="2:63" ht="15.75" thickBot="1" x14ac:dyDescent="0.3">
      <c r="B29" s="312" t="s">
        <v>151</v>
      </c>
      <c r="C29" s="295">
        <v>22929</v>
      </c>
      <c r="D29" s="295">
        <v>0</v>
      </c>
      <c r="E29" s="298">
        <v>0</v>
      </c>
      <c r="F29" s="262">
        <v>0</v>
      </c>
      <c r="G29" s="295">
        <v>154</v>
      </c>
      <c r="H29" s="295"/>
      <c r="I29" s="265">
        <v>0</v>
      </c>
      <c r="J29" s="266">
        <v>0</v>
      </c>
      <c r="L29" s="254" t="s">
        <v>151</v>
      </c>
      <c r="M29" s="299">
        <v>858271</v>
      </c>
      <c r="N29" s="299">
        <v>0</v>
      </c>
      <c r="O29" s="316" t="e">
        <f>SUM(M29-#REF!)</f>
        <v>#REF!</v>
      </c>
      <c r="P29" s="272"/>
      <c r="Q29" s="270">
        <v>3.23</v>
      </c>
      <c r="R29" s="267">
        <v>0</v>
      </c>
      <c r="S29" s="271" t="e">
        <f>SUM(Q29-#REF!)</f>
        <v>#REF!</v>
      </c>
      <c r="T29" s="269"/>
      <c r="U29" s="270">
        <v>2773249.2</v>
      </c>
      <c r="V29" s="267">
        <v>0</v>
      </c>
      <c r="W29" s="271" t="e">
        <f>SUM(U29-#REF!)</f>
        <v>#REF!</v>
      </c>
      <c r="X29" s="321"/>
      <c r="AA29" s="256" t="s">
        <v>169</v>
      </c>
      <c r="AB29" s="296">
        <v>0</v>
      </c>
      <c r="AC29" s="298">
        <v>0</v>
      </c>
      <c r="AD29" s="296">
        <v>0</v>
      </c>
      <c r="AE29" s="298">
        <v>0</v>
      </c>
      <c r="AF29" s="296">
        <v>0</v>
      </c>
      <c r="AG29" s="298">
        <v>0</v>
      </c>
      <c r="AH29" s="296">
        <v>0</v>
      </c>
      <c r="AI29" s="298">
        <v>0</v>
      </c>
      <c r="AJ29" s="298">
        <v>0</v>
      </c>
      <c r="AK29" s="298">
        <v>0</v>
      </c>
      <c r="AL29" s="298">
        <v>0</v>
      </c>
      <c r="AM29" s="298">
        <v>0</v>
      </c>
      <c r="AN29" s="298">
        <v>0</v>
      </c>
      <c r="AO29" s="298">
        <v>0</v>
      </c>
      <c r="AP29" s="298">
        <v>0</v>
      </c>
      <c r="AQ29" s="297">
        <v>0</v>
      </c>
      <c r="AS29" s="458">
        <v>45901</v>
      </c>
      <c r="AT29" s="99"/>
      <c r="AU29" s="131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178"/>
    </row>
    <row r="30" spans="2:63" ht="15.75" thickBot="1" x14ac:dyDescent="0.3">
      <c r="B30" s="312" t="s">
        <v>147</v>
      </c>
      <c r="C30" s="295">
        <v>4755</v>
      </c>
      <c r="D30" s="295">
        <v>0</v>
      </c>
      <c r="E30" s="298">
        <v>0</v>
      </c>
      <c r="F30" s="262">
        <v>0</v>
      </c>
      <c r="G30" s="295">
        <v>18</v>
      </c>
      <c r="H30" s="295"/>
      <c r="I30" s="265">
        <v>0</v>
      </c>
      <c r="J30" s="266">
        <v>0</v>
      </c>
      <c r="M30" s="567"/>
      <c r="N30" s="567"/>
      <c r="Q30" s="354"/>
      <c r="AA30" s="254" t="s">
        <v>170</v>
      </c>
      <c r="AB30" s="269">
        <v>0</v>
      </c>
      <c r="AC30" s="272">
        <v>0</v>
      </c>
      <c r="AD30" s="269">
        <v>0</v>
      </c>
      <c r="AE30" s="272">
        <v>0</v>
      </c>
      <c r="AF30" s="269">
        <v>0</v>
      </c>
      <c r="AG30" s="272">
        <v>0</v>
      </c>
      <c r="AH30" s="269">
        <v>0</v>
      </c>
      <c r="AI30" s="272">
        <v>0</v>
      </c>
      <c r="AJ30" s="272">
        <v>0</v>
      </c>
      <c r="AK30" s="272">
        <v>0</v>
      </c>
      <c r="AL30" s="272">
        <v>0</v>
      </c>
      <c r="AM30" s="272">
        <v>0</v>
      </c>
      <c r="AN30" s="272">
        <v>0</v>
      </c>
      <c r="AO30" s="272">
        <v>0</v>
      </c>
      <c r="AP30" s="272">
        <v>0</v>
      </c>
      <c r="AQ30" s="321">
        <v>0</v>
      </c>
      <c r="AS30" s="458">
        <v>45931</v>
      </c>
      <c r="AT30" s="99"/>
      <c r="AU30" s="131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178"/>
    </row>
    <row r="31" spans="2:63" ht="15.75" thickBot="1" x14ac:dyDescent="0.3">
      <c r="B31" s="313" t="s">
        <v>152</v>
      </c>
      <c r="C31" s="299">
        <v>1026</v>
      </c>
      <c r="D31" s="299">
        <v>0</v>
      </c>
      <c r="E31" s="268">
        <v>0</v>
      </c>
      <c r="F31" s="319">
        <v>0</v>
      </c>
      <c r="G31" s="299">
        <v>3</v>
      </c>
      <c r="H31" s="299"/>
      <c r="I31" s="267"/>
      <c r="J31" s="273"/>
      <c r="M31" s="567"/>
      <c r="N31" s="567"/>
      <c r="Q31" s="354"/>
      <c r="AS31" s="458">
        <v>45962</v>
      </c>
      <c r="AT31" s="99"/>
      <c r="AU31" s="131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178"/>
    </row>
    <row r="32" spans="2:63" x14ac:dyDescent="0.25">
      <c r="C32" s="567"/>
      <c r="D32" s="567"/>
      <c r="G32" s="567"/>
      <c r="H32" s="567"/>
      <c r="M32" s="567"/>
      <c r="N32" s="567"/>
      <c r="Q32" s="354"/>
      <c r="Z32" s="129" t="s">
        <v>432</v>
      </c>
      <c r="AB32" s="444">
        <f>SUM(AB28/22)</f>
        <v>0</v>
      </c>
      <c r="AC32" s="444">
        <f t="shared" ref="AC32:AQ32" si="14">SUM(AC28/22)</f>
        <v>0</v>
      </c>
      <c r="AD32" s="444">
        <f t="shared" si="14"/>
        <v>0</v>
      </c>
      <c r="AE32" s="444">
        <f t="shared" si="14"/>
        <v>0</v>
      </c>
      <c r="AF32" s="444">
        <f t="shared" si="14"/>
        <v>0</v>
      </c>
      <c r="AG32" s="444">
        <f t="shared" si="14"/>
        <v>0</v>
      </c>
      <c r="AH32" s="444">
        <f t="shared" si="14"/>
        <v>0</v>
      </c>
      <c r="AI32" s="444">
        <f t="shared" si="14"/>
        <v>0</v>
      </c>
      <c r="AJ32" s="444">
        <f t="shared" si="14"/>
        <v>0</v>
      </c>
      <c r="AK32" s="444">
        <f t="shared" si="14"/>
        <v>0</v>
      </c>
      <c r="AL32" s="444">
        <f t="shared" si="14"/>
        <v>0</v>
      </c>
      <c r="AM32" s="444">
        <f t="shared" si="14"/>
        <v>0</v>
      </c>
      <c r="AN32" s="444">
        <f t="shared" si="14"/>
        <v>0</v>
      </c>
      <c r="AO32" s="444">
        <f t="shared" si="14"/>
        <v>0</v>
      </c>
      <c r="AP32" s="444">
        <f t="shared" si="14"/>
        <v>0</v>
      </c>
      <c r="AQ32" s="444">
        <f t="shared" si="14"/>
        <v>0</v>
      </c>
      <c r="AS32" s="458">
        <v>45992</v>
      </c>
      <c r="AT32" s="99"/>
      <c r="AU32" s="131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178"/>
    </row>
    <row r="33" spans="2:63" ht="15.75" thickBot="1" x14ac:dyDescent="0.3">
      <c r="C33" s="567"/>
      <c r="D33" s="567"/>
      <c r="G33" s="567"/>
      <c r="H33" s="567"/>
      <c r="M33" s="567"/>
      <c r="N33" s="567"/>
      <c r="Q33" s="354"/>
      <c r="AS33" s="456" t="s">
        <v>222</v>
      </c>
      <c r="AT33" s="267"/>
      <c r="AU33" s="457"/>
      <c r="AV33" s="267"/>
      <c r="AW33" s="267"/>
      <c r="AX33" s="267"/>
      <c r="AY33" s="267"/>
      <c r="AZ33" s="267"/>
      <c r="BA33" s="267"/>
      <c r="BB33" s="267"/>
      <c r="BC33" s="267"/>
      <c r="BD33" s="267"/>
      <c r="BE33" s="267"/>
      <c r="BF33" s="267"/>
      <c r="BG33" s="267"/>
      <c r="BH33" s="267"/>
      <c r="BI33" s="267"/>
      <c r="BJ33" s="267"/>
      <c r="BK33" s="273"/>
    </row>
    <row r="34" spans="2:63" ht="33.75" x14ac:dyDescent="0.25">
      <c r="B34" s="251" t="s">
        <v>39</v>
      </c>
      <c r="C34" s="568" t="s">
        <v>193</v>
      </c>
      <c r="D34" s="568" t="s">
        <v>284</v>
      </c>
      <c r="E34" s="253" t="s">
        <v>169</v>
      </c>
      <c r="F34" s="201" t="s">
        <v>170</v>
      </c>
      <c r="G34" s="570" t="s">
        <v>194</v>
      </c>
      <c r="H34" s="570" t="s">
        <v>285</v>
      </c>
      <c r="I34" s="253" t="s">
        <v>169</v>
      </c>
      <c r="J34" s="202" t="s">
        <v>170</v>
      </c>
      <c r="L34" s="251" t="s">
        <v>39</v>
      </c>
      <c r="M34" s="571" t="s">
        <v>195</v>
      </c>
      <c r="N34" s="571" t="s">
        <v>286</v>
      </c>
      <c r="O34" s="253" t="s">
        <v>169</v>
      </c>
      <c r="P34" s="201" t="s">
        <v>170</v>
      </c>
      <c r="Q34" s="252" t="s">
        <v>196</v>
      </c>
      <c r="R34" s="252" t="s">
        <v>287</v>
      </c>
      <c r="S34" s="253" t="s">
        <v>169</v>
      </c>
      <c r="T34" s="201" t="s">
        <v>170</v>
      </c>
      <c r="U34" s="252" t="s">
        <v>197</v>
      </c>
      <c r="V34" s="252" t="s">
        <v>288</v>
      </c>
      <c r="W34" s="253" t="s">
        <v>169</v>
      </c>
      <c r="X34" s="202" t="s">
        <v>170</v>
      </c>
      <c r="AA34" s="301"/>
      <c r="AB34" s="302" t="s">
        <v>154</v>
      </c>
      <c r="AC34" s="302" t="s">
        <v>155</v>
      </c>
      <c r="AD34" s="300" t="s">
        <v>168</v>
      </c>
      <c r="AE34" s="300" t="s">
        <v>187</v>
      </c>
      <c r="AF34" s="300" t="s">
        <v>156</v>
      </c>
      <c r="AG34" s="302" t="s">
        <v>157</v>
      </c>
      <c r="AH34" s="300" t="s">
        <v>158</v>
      </c>
      <c r="AI34" s="302" t="s">
        <v>159</v>
      </c>
      <c r="AJ34" s="302" t="s">
        <v>160</v>
      </c>
      <c r="AK34" s="302" t="s">
        <v>161</v>
      </c>
      <c r="AL34" s="302" t="s">
        <v>162</v>
      </c>
      <c r="AM34" s="302" t="s">
        <v>163</v>
      </c>
      <c r="AN34" s="302" t="s">
        <v>164</v>
      </c>
      <c r="AO34" s="302" t="s">
        <v>165</v>
      </c>
      <c r="AP34" s="302" t="s">
        <v>166</v>
      </c>
      <c r="AQ34" s="303" t="s">
        <v>167</v>
      </c>
    </row>
    <row r="35" spans="2:63" x14ac:dyDescent="0.25">
      <c r="B35" s="245" t="s">
        <v>149</v>
      </c>
      <c r="C35" s="295">
        <v>101531</v>
      </c>
      <c r="D35" s="295">
        <v>0</v>
      </c>
      <c r="E35" s="298">
        <v>0</v>
      </c>
      <c r="F35" s="262">
        <v>0</v>
      </c>
      <c r="G35" s="295">
        <v>234</v>
      </c>
      <c r="H35" s="295"/>
      <c r="I35" s="257">
        <v>0</v>
      </c>
      <c r="J35" s="259">
        <v>0</v>
      </c>
      <c r="L35" s="245" t="s">
        <v>149</v>
      </c>
      <c r="M35" s="295">
        <v>3936410</v>
      </c>
      <c r="N35" s="295"/>
      <c r="O35" s="265" t="e">
        <f>SUM(M35-#REF!)</f>
        <v>#REF!</v>
      </c>
      <c r="P35" s="262"/>
      <c r="Q35" s="260">
        <v>2.5299999999999998</v>
      </c>
      <c r="R35" s="131"/>
      <c r="S35" s="261" t="e">
        <f>SUM(Q35-#REF!)</f>
        <v>#REF!</v>
      </c>
      <c r="T35" s="262"/>
      <c r="U35" s="260">
        <v>9967407.8499999996</v>
      </c>
      <c r="V35" s="131"/>
      <c r="W35" s="261" t="e">
        <f>SUM(U35-#REF!)</f>
        <v>#REF!</v>
      </c>
      <c r="X35" s="266"/>
      <c r="AA35" s="255">
        <v>45413</v>
      </c>
      <c r="AB35" s="131">
        <v>18706</v>
      </c>
      <c r="AC35" s="131">
        <v>5157</v>
      </c>
      <c r="AD35" s="131">
        <v>6883</v>
      </c>
      <c r="AE35" s="131">
        <v>19716</v>
      </c>
      <c r="AF35" s="131">
        <v>5506</v>
      </c>
      <c r="AG35" s="131">
        <v>2817</v>
      </c>
      <c r="AH35" s="131">
        <v>6941</v>
      </c>
      <c r="AI35" s="131">
        <v>13644</v>
      </c>
      <c r="AJ35" s="131">
        <v>1282</v>
      </c>
      <c r="AK35" s="131">
        <v>158</v>
      </c>
      <c r="AL35" s="131">
        <v>2168</v>
      </c>
      <c r="AM35" s="131">
        <v>525</v>
      </c>
      <c r="AN35" s="131">
        <v>863</v>
      </c>
      <c r="AO35" s="131">
        <v>863</v>
      </c>
      <c r="AP35" s="131">
        <v>5814</v>
      </c>
      <c r="AQ35" s="223">
        <v>10488</v>
      </c>
      <c r="AS35" s="129"/>
      <c r="AT35" s="563"/>
      <c r="AU35" s="563"/>
      <c r="AV35" s="563"/>
    </row>
    <row r="36" spans="2:63" x14ac:dyDescent="0.25">
      <c r="B36" s="245" t="s">
        <v>150</v>
      </c>
      <c r="C36" s="295">
        <v>3154</v>
      </c>
      <c r="D36" s="295">
        <v>0</v>
      </c>
      <c r="E36" s="298">
        <v>0</v>
      </c>
      <c r="F36" s="262">
        <v>0</v>
      </c>
      <c r="G36" s="295">
        <v>55</v>
      </c>
      <c r="H36" s="295"/>
      <c r="I36" s="265">
        <v>0</v>
      </c>
      <c r="J36" s="266">
        <v>0</v>
      </c>
      <c r="L36" s="320" t="s">
        <v>153</v>
      </c>
      <c r="M36" s="295">
        <v>2807727</v>
      </c>
      <c r="N36" s="295"/>
      <c r="O36" s="265" t="e">
        <f>SUM(M36-#REF!)</f>
        <v>#REF!</v>
      </c>
      <c r="P36" s="262"/>
      <c r="Q36" s="260">
        <v>2.59</v>
      </c>
      <c r="R36" s="131"/>
      <c r="S36" s="261" t="e">
        <f>SUM(Q36-#REF!)</f>
        <v>#REF!</v>
      </c>
      <c r="T36" s="262"/>
      <c r="U36" s="260">
        <v>7278763.4000000004</v>
      </c>
      <c r="V36" s="131"/>
      <c r="W36" s="261" t="e">
        <f>SUM(U36-#REF!)</f>
        <v>#REF!</v>
      </c>
      <c r="X36" s="266"/>
      <c r="AA36" s="255">
        <v>45778</v>
      </c>
      <c r="AB36" s="47">
        <v>0</v>
      </c>
      <c r="AC36" s="47">
        <v>0</v>
      </c>
      <c r="AD36" s="47">
        <v>0</v>
      </c>
      <c r="AE36" s="47">
        <v>0</v>
      </c>
      <c r="AF36" s="47">
        <v>0</v>
      </c>
      <c r="AG36" s="47">
        <v>0</v>
      </c>
      <c r="AH36" s="47">
        <v>0</v>
      </c>
      <c r="AI36" s="47">
        <v>0</v>
      </c>
      <c r="AJ36" s="47">
        <v>0</v>
      </c>
      <c r="AK36" s="47">
        <v>0</v>
      </c>
      <c r="AL36" s="47">
        <v>0</v>
      </c>
      <c r="AM36" s="47">
        <v>0</v>
      </c>
      <c r="AN36" s="47">
        <v>0</v>
      </c>
      <c r="AO36" s="47">
        <v>0</v>
      </c>
      <c r="AP36" s="47">
        <v>0</v>
      </c>
      <c r="AQ36" s="308">
        <v>0</v>
      </c>
      <c r="AS36" s="129"/>
      <c r="AT36" s="132"/>
      <c r="AU36" s="132"/>
      <c r="AV36" s="132"/>
    </row>
    <row r="37" spans="2:63" ht="15.75" thickBot="1" x14ac:dyDescent="0.3">
      <c r="B37" s="245" t="s">
        <v>151</v>
      </c>
      <c r="C37" s="295">
        <v>30163</v>
      </c>
      <c r="D37" s="295">
        <v>0</v>
      </c>
      <c r="E37" s="298">
        <v>0</v>
      </c>
      <c r="F37" s="262">
        <v>0</v>
      </c>
      <c r="G37" s="295">
        <v>228</v>
      </c>
      <c r="H37" s="295"/>
      <c r="I37" s="265">
        <v>0</v>
      </c>
      <c r="J37" s="266">
        <v>0</v>
      </c>
      <c r="L37" s="254" t="s">
        <v>151</v>
      </c>
      <c r="M37" s="299">
        <v>1180592</v>
      </c>
      <c r="N37" s="299"/>
      <c r="O37" s="316" t="e">
        <f>SUM(M37-#REF!)</f>
        <v>#REF!</v>
      </c>
      <c r="P37" s="272"/>
      <c r="Q37" s="270">
        <v>2.97</v>
      </c>
      <c r="R37" s="267"/>
      <c r="S37" s="271" t="e">
        <f>SUM(Q37-#REF!)</f>
        <v>#REF!</v>
      </c>
      <c r="T37" s="269"/>
      <c r="U37" s="270">
        <v>3508439.07</v>
      </c>
      <c r="V37" s="267"/>
      <c r="W37" s="310" t="e">
        <f>SUM(U37-#REF!)</f>
        <v>#REF!</v>
      </c>
      <c r="X37" s="311"/>
      <c r="AA37" s="256" t="s">
        <v>169</v>
      </c>
      <c r="AB37" s="296">
        <v>0</v>
      </c>
      <c r="AC37" s="298">
        <v>0</v>
      </c>
      <c r="AD37" s="296">
        <v>0</v>
      </c>
      <c r="AE37" s="298">
        <v>0</v>
      </c>
      <c r="AF37" s="296">
        <v>0</v>
      </c>
      <c r="AG37" s="298">
        <v>0</v>
      </c>
      <c r="AH37" s="296">
        <v>0</v>
      </c>
      <c r="AI37" s="298">
        <v>0</v>
      </c>
      <c r="AJ37" s="298">
        <v>0</v>
      </c>
      <c r="AK37" s="298">
        <v>0</v>
      </c>
      <c r="AL37" s="298">
        <v>0</v>
      </c>
      <c r="AM37" s="298">
        <v>0</v>
      </c>
      <c r="AN37" s="298">
        <v>0</v>
      </c>
      <c r="AO37" s="298">
        <v>0</v>
      </c>
      <c r="AP37" s="298">
        <v>0</v>
      </c>
      <c r="AQ37" s="297">
        <v>0</v>
      </c>
      <c r="AS37" s="129"/>
      <c r="AT37" s="132"/>
      <c r="AU37" s="132"/>
      <c r="AV37" s="132"/>
    </row>
    <row r="38" spans="2:63" ht="15.75" thickBot="1" x14ac:dyDescent="0.3">
      <c r="B38" s="245" t="s">
        <v>147</v>
      </c>
      <c r="C38" s="295">
        <v>2419</v>
      </c>
      <c r="D38" s="295">
        <v>0</v>
      </c>
      <c r="E38" s="298">
        <v>0</v>
      </c>
      <c r="F38" s="262">
        <v>0</v>
      </c>
      <c r="G38" s="295">
        <v>12</v>
      </c>
      <c r="H38" s="295"/>
      <c r="I38" s="265">
        <v>0</v>
      </c>
      <c r="J38" s="266">
        <v>0</v>
      </c>
      <c r="M38" s="567"/>
      <c r="N38" s="567"/>
      <c r="Q38" s="354"/>
      <c r="AA38" s="254" t="s">
        <v>170</v>
      </c>
      <c r="AB38" s="269">
        <v>0</v>
      </c>
      <c r="AC38" s="272">
        <v>0</v>
      </c>
      <c r="AD38" s="269">
        <v>0</v>
      </c>
      <c r="AE38" s="272">
        <v>0</v>
      </c>
      <c r="AF38" s="269">
        <v>0</v>
      </c>
      <c r="AG38" s="272">
        <v>0</v>
      </c>
      <c r="AH38" s="269">
        <v>0</v>
      </c>
      <c r="AI38" s="272">
        <v>0</v>
      </c>
      <c r="AJ38" s="272">
        <v>0</v>
      </c>
      <c r="AK38" s="272">
        <v>0</v>
      </c>
      <c r="AL38" s="272">
        <v>0</v>
      </c>
      <c r="AM38" s="272">
        <v>0</v>
      </c>
      <c r="AN38" s="272">
        <v>0</v>
      </c>
      <c r="AO38" s="272">
        <v>0</v>
      </c>
      <c r="AP38" s="272">
        <v>0</v>
      </c>
      <c r="AQ38" s="321">
        <v>0</v>
      </c>
      <c r="AS38" s="129"/>
      <c r="AT38" s="132"/>
      <c r="AU38" s="132"/>
      <c r="AV38" s="132"/>
    </row>
    <row r="39" spans="2:63" ht="15.75" customHeight="1" thickBot="1" x14ac:dyDescent="0.3">
      <c r="B39" s="254" t="s">
        <v>152</v>
      </c>
      <c r="C39" s="299">
        <v>266</v>
      </c>
      <c r="D39" s="299">
        <v>0</v>
      </c>
      <c r="E39" s="268">
        <v>0</v>
      </c>
      <c r="F39" s="319">
        <v>0</v>
      </c>
      <c r="G39" s="299">
        <v>2</v>
      </c>
      <c r="H39" s="299"/>
      <c r="I39" s="267"/>
      <c r="J39" s="273"/>
      <c r="M39" s="567"/>
      <c r="N39" s="567"/>
      <c r="Q39" s="354"/>
      <c r="AS39" s="129"/>
      <c r="AT39" s="132"/>
      <c r="AU39" s="132"/>
      <c r="AV39" s="132"/>
    </row>
    <row r="40" spans="2:63" ht="15" customHeight="1" x14ac:dyDescent="0.25">
      <c r="C40" s="567"/>
      <c r="D40" s="567"/>
      <c r="G40" s="567"/>
      <c r="H40" s="567"/>
      <c r="M40" s="567"/>
      <c r="N40" s="567"/>
      <c r="Q40" s="354"/>
      <c r="AB40" s="444"/>
      <c r="AC40" s="444"/>
      <c r="AD40" s="444"/>
      <c r="AE40" s="444"/>
      <c r="AF40" s="444"/>
      <c r="AG40" s="444"/>
      <c r="AH40" s="444"/>
      <c r="AI40" s="444"/>
      <c r="AJ40" s="444"/>
      <c r="AK40" s="444"/>
      <c r="AL40" s="444"/>
      <c r="AM40" s="444"/>
      <c r="AN40" s="444"/>
      <c r="AO40" s="444"/>
      <c r="AP40" s="444"/>
      <c r="AQ40" s="444"/>
      <c r="AS40" s="129"/>
      <c r="AT40" s="132"/>
      <c r="AU40" s="132"/>
      <c r="AV40" s="132"/>
    </row>
    <row r="41" spans="2:63" ht="15.75" customHeight="1" thickBot="1" x14ac:dyDescent="0.3">
      <c r="C41" s="567"/>
      <c r="D41" s="567"/>
      <c r="G41" s="567"/>
      <c r="H41" s="567"/>
      <c r="M41" s="567"/>
      <c r="N41" s="567"/>
      <c r="Q41" s="354"/>
      <c r="AS41" s="129"/>
      <c r="AT41" s="132"/>
      <c r="AU41" s="132"/>
      <c r="AV41" s="132"/>
    </row>
    <row r="42" spans="2:63" ht="33.75" customHeight="1" x14ac:dyDescent="0.25">
      <c r="B42" s="251" t="s">
        <v>40</v>
      </c>
      <c r="C42" s="568" t="s">
        <v>193</v>
      </c>
      <c r="D42" s="568" t="s">
        <v>284</v>
      </c>
      <c r="E42" s="253" t="s">
        <v>169</v>
      </c>
      <c r="F42" s="201" t="s">
        <v>170</v>
      </c>
      <c r="G42" s="570" t="s">
        <v>194</v>
      </c>
      <c r="H42" s="570" t="s">
        <v>285</v>
      </c>
      <c r="I42" s="253" t="s">
        <v>169</v>
      </c>
      <c r="J42" s="202" t="s">
        <v>170</v>
      </c>
      <c r="L42" s="251" t="s">
        <v>40</v>
      </c>
      <c r="M42" s="571" t="s">
        <v>195</v>
      </c>
      <c r="N42" s="571" t="s">
        <v>286</v>
      </c>
      <c r="O42" s="253" t="s">
        <v>169</v>
      </c>
      <c r="P42" s="201" t="s">
        <v>170</v>
      </c>
      <c r="Q42" s="252" t="s">
        <v>196</v>
      </c>
      <c r="R42" s="252" t="s">
        <v>287</v>
      </c>
      <c r="S42" s="253" t="s">
        <v>169</v>
      </c>
      <c r="T42" s="201" t="s">
        <v>170</v>
      </c>
      <c r="U42" s="252" t="s">
        <v>197</v>
      </c>
      <c r="V42" s="252" t="s">
        <v>288</v>
      </c>
      <c r="W42" s="253" t="s">
        <v>169</v>
      </c>
      <c r="X42" s="202" t="s">
        <v>170</v>
      </c>
      <c r="AA42" s="301"/>
      <c r="AB42" s="302" t="s">
        <v>154</v>
      </c>
      <c r="AC42" s="302" t="s">
        <v>155</v>
      </c>
      <c r="AD42" s="300" t="s">
        <v>168</v>
      </c>
      <c r="AE42" s="300" t="s">
        <v>187</v>
      </c>
      <c r="AF42" s="300" t="s">
        <v>156</v>
      </c>
      <c r="AG42" s="302" t="s">
        <v>157</v>
      </c>
      <c r="AH42" s="300" t="s">
        <v>158</v>
      </c>
      <c r="AI42" s="302" t="s">
        <v>159</v>
      </c>
      <c r="AJ42" s="302" t="s">
        <v>160</v>
      </c>
      <c r="AK42" s="302" t="s">
        <v>161</v>
      </c>
      <c r="AL42" s="302" t="s">
        <v>162</v>
      </c>
      <c r="AM42" s="302" t="s">
        <v>163</v>
      </c>
      <c r="AN42" s="302" t="s">
        <v>164</v>
      </c>
      <c r="AO42" s="302" t="s">
        <v>165</v>
      </c>
      <c r="AP42" s="302" t="s">
        <v>166</v>
      </c>
      <c r="AQ42" s="303" t="s">
        <v>167</v>
      </c>
      <c r="AS42" s="129"/>
      <c r="AT42" s="132"/>
      <c r="AU42" s="132"/>
      <c r="AV42" s="132"/>
    </row>
    <row r="43" spans="2:63" ht="15" customHeight="1" x14ac:dyDescent="0.25">
      <c r="B43" s="245" t="s">
        <v>149</v>
      </c>
      <c r="C43" s="295">
        <v>90495</v>
      </c>
      <c r="D43" s="295">
        <v>0</v>
      </c>
      <c r="E43" s="298">
        <v>0</v>
      </c>
      <c r="F43" s="262">
        <v>0</v>
      </c>
      <c r="G43" s="295">
        <v>211</v>
      </c>
      <c r="H43" s="295"/>
      <c r="I43" s="257">
        <v>0</v>
      </c>
      <c r="J43" s="259">
        <v>0</v>
      </c>
      <c r="L43" s="245" t="s">
        <v>149</v>
      </c>
      <c r="M43" s="295">
        <v>3505810</v>
      </c>
      <c r="N43" s="567"/>
      <c r="O43" s="265" t="e">
        <f>SUM(M43-#REF!)</f>
        <v>#REF!</v>
      </c>
      <c r="P43" s="258"/>
      <c r="Q43" s="260">
        <v>2.73</v>
      </c>
      <c r="S43" s="263" t="e">
        <f>SUM(Q43-#REF!)</f>
        <v>#REF!</v>
      </c>
      <c r="T43" s="258"/>
      <c r="U43" s="260">
        <v>9562022.3499999996</v>
      </c>
      <c r="W43" s="261" t="e">
        <f>SUM(U43-#REF!)</f>
        <v>#REF!</v>
      </c>
      <c r="X43" s="266"/>
      <c r="AA43" s="255">
        <v>45444</v>
      </c>
      <c r="AB43" s="47">
        <v>17092</v>
      </c>
      <c r="AC43" s="47">
        <v>3069</v>
      </c>
      <c r="AD43" s="47">
        <v>6145</v>
      </c>
      <c r="AE43" s="47">
        <v>24491</v>
      </c>
      <c r="AF43" s="47">
        <v>6455</v>
      </c>
      <c r="AG43" s="47">
        <v>1731</v>
      </c>
      <c r="AH43" s="47">
        <v>2754</v>
      </c>
      <c r="AI43" s="47">
        <v>9698</v>
      </c>
      <c r="AJ43" s="47">
        <v>773</v>
      </c>
      <c r="AK43" s="47">
        <v>1014</v>
      </c>
      <c r="AL43" s="47">
        <v>2060</v>
      </c>
      <c r="AM43" s="47">
        <v>611</v>
      </c>
      <c r="AN43" s="47">
        <v>741</v>
      </c>
      <c r="AO43" s="47">
        <v>410</v>
      </c>
      <c r="AP43" s="47">
        <v>4761</v>
      </c>
      <c r="AQ43" s="308">
        <v>8689</v>
      </c>
      <c r="AS43" s="129"/>
      <c r="AT43" s="132"/>
      <c r="AU43" s="132"/>
      <c r="AV43" s="132"/>
    </row>
    <row r="44" spans="2:63" ht="15" customHeight="1" x14ac:dyDescent="0.25">
      <c r="B44" s="245" t="s">
        <v>150</v>
      </c>
      <c r="C44" s="295">
        <v>3075</v>
      </c>
      <c r="D44" s="295">
        <v>0</v>
      </c>
      <c r="E44" s="298">
        <v>0</v>
      </c>
      <c r="F44" s="262">
        <v>0</v>
      </c>
      <c r="G44" s="295">
        <v>65</v>
      </c>
      <c r="H44" s="295"/>
      <c r="I44" s="265">
        <v>0</v>
      </c>
      <c r="J44" s="266">
        <v>0</v>
      </c>
      <c r="L44" s="320" t="s">
        <v>153</v>
      </c>
      <c r="M44" s="295">
        <v>2659497</v>
      </c>
      <c r="N44" s="567"/>
      <c r="O44" s="265" t="e">
        <f>SUM(M44-#REF!)</f>
        <v>#REF!</v>
      </c>
      <c r="P44" s="262"/>
      <c r="Q44" s="260">
        <v>2.5099999999999998</v>
      </c>
      <c r="S44" s="263" t="e">
        <f>SUM(Q44-#REF!)</f>
        <v>#REF!</v>
      </c>
      <c r="T44" s="258"/>
      <c r="U44" s="260">
        <v>6675647.9000000004</v>
      </c>
      <c r="W44" s="261" t="e">
        <f>SUM(U44-#REF!)</f>
        <v>#REF!</v>
      </c>
      <c r="X44" s="266"/>
      <c r="AA44" s="255">
        <v>45809</v>
      </c>
      <c r="AB44" s="47">
        <v>0</v>
      </c>
      <c r="AC44" s="47">
        <v>0</v>
      </c>
      <c r="AD44" s="47">
        <v>0</v>
      </c>
      <c r="AE44" s="47">
        <v>0</v>
      </c>
      <c r="AF44" s="47">
        <v>0</v>
      </c>
      <c r="AG44" s="47">
        <v>0</v>
      </c>
      <c r="AH44" s="47">
        <v>0</v>
      </c>
      <c r="AI44" s="47">
        <v>0</v>
      </c>
      <c r="AJ44" s="47">
        <v>0</v>
      </c>
      <c r="AK44" s="47">
        <v>0</v>
      </c>
      <c r="AL44" s="47">
        <v>0</v>
      </c>
      <c r="AM44" s="47">
        <v>0</v>
      </c>
      <c r="AN44" s="47">
        <v>0</v>
      </c>
      <c r="AO44" s="47">
        <v>0</v>
      </c>
      <c r="AP44" s="47">
        <v>0</v>
      </c>
      <c r="AQ44" s="308">
        <v>0</v>
      </c>
      <c r="AS44" s="129"/>
      <c r="AT44" s="132"/>
      <c r="AU44" s="132"/>
      <c r="AV44" s="132"/>
    </row>
    <row r="45" spans="2:63" ht="15.75" customHeight="1" thickBot="1" x14ac:dyDescent="0.3">
      <c r="B45" s="245" t="s">
        <v>151</v>
      </c>
      <c r="C45" s="295">
        <v>25954</v>
      </c>
      <c r="D45" s="295">
        <v>0</v>
      </c>
      <c r="E45" s="298">
        <v>0</v>
      </c>
      <c r="F45" s="262">
        <v>0</v>
      </c>
      <c r="G45" s="295">
        <v>265</v>
      </c>
      <c r="H45" s="295"/>
      <c r="I45" s="265">
        <v>0</v>
      </c>
      <c r="J45" s="266">
        <v>0</v>
      </c>
      <c r="L45" s="254" t="s">
        <v>151</v>
      </c>
      <c r="M45" s="299">
        <v>1013552</v>
      </c>
      <c r="N45" s="572"/>
      <c r="O45" s="316" t="e">
        <f>SUM(M45-#REF!)</f>
        <v>#REF!</v>
      </c>
      <c r="P45" s="272"/>
      <c r="Q45" s="270">
        <v>3.06</v>
      </c>
      <c r="R45" s="526"/>
      <c r="S45" s="271" t="e">
        <f>SUM(Q45-#REF!)</f>
        <v>#REF!</v>
      </c>
      <c r="T45" s="269"/>
      <c r="U45" s="270">
        <v>3103930.8</v>
      </c>
      <c r="V45" s="526"/>
      <c r="W45" s="310" t="e">
        <f>SUM(U45-#REF!)</f>
        <v>#REF!</v>
      </c>
      <c r="X45" s="311"/>
      <c r="AA45" s="256" t="s">
        <v>169</v>
      </c>
      <c r="AB45" s="296">
        <v>0</v>
      </c>
      <c r="AC45" s="298">
        <v>0</v>
      </c>
      <c r="AD45" s="296">
        <v>0</v>
      </c>
      <c r="AE45" s="298">
        <v>0</v>
      </c>
      <c r="AF45" s="296">
        <v>0</v>
      </c>
      <c r="AG45" s="298">
        <v>0</v>
      </c>
      <c r="AH45" s="296">
        <v>0</v>
      </c>
      <c r="AI45" s="298">
        <v>0</v>
      </c>
      <c r="AJ45" s="298">
        <v>0</v>
      </c>
      <c r="AK45" s="298">
        <v>0</v>
      </c>
      <c r="AL45" s="298">
        <v>0</v>
      </c>
      <c r="AM45" s="298">
        <v>0</v>
      </c>
      <c r="AN45" s="298">
        <v>0</v>
      </c>
      <c r="AO45" s="298">
        <v>0</v>
      </c>
      <c r="AP45" s="298">
        <v>0</v>
      </c>
      <c r="AQ45" s="297">
        <v>0</v>
      </c>
      <c r="AS45" s="129"/>
      <c r="AT45" s="132"/>
      <c r="AU45" s="132"/>
      <c r="AV45" s="132"/>
    </row>
    <row r="46" spans="2:63" ht="15.75" customHeight="1" thickBot="1" x14ac:dyDescent="0.3">
      <c r="B46" s="245" t="s">
        <v>147</v>
      </c>
      <c r="C46" s="295">
        <v>2296</v>
      </c>
      <c r="D46" s="295">
        <v>0</v>
      </c>
      <c r="E46" s="298">
        <v>0</v>
      </c>
      <c r="F46" s="262">
        <v>0</v>
      </c>
      <c r="G46" s="295">
        <v>8</v>
      </c>
      <c r="H46" s="295"/>
      <c r="I46" s="265">
        <v>0</v>
      </c>
      <c r="J46" s="266">
        <v>0</v>
      </c>
      <c r="M46" s="567"/>
      <c r="N46" s="567"/>
      <c r="Q46" s="354"/>
      <c r="AA46" s="254" t="s">
        <v>170</v>
      </c>
      <c r="AB46" s="269">
        <v>0</v>
      </c>
      <c r="AC46" s="272">
        <v>0</v>
      </c>
      <c r="AD46" s="269">
        <v>0</v>
      </c>
      <c r="AE46" s="272">
        <v>0</v>
      </c>
      <c r="AF46" s="269">
        <v>0</v>
      </c>
      <c r="AG46" s="272">
        <v>0</v>
      </c>
      <c r="AH46" s="269">
        <v>0</v>
      </c>
      <c r="AI46" s="272">
        <v>0</v>
      </c>
      <c r="AJ46" s="272">
        <v>0</v>
      </c>
      <c r="AK46" s="272">
        <v>0</v>
      </c>
      <c r="AL46" s="272">
        <v>0</v>
      </c>
      <c r="AM46" s="272">
        <v>0</v>
      </c>
      <c r="AN46" s="272">
        <v>0</v>
      </c>
      <c r="AO46" s="272">
        <v>0</v>
      </c>
      <c r="AP46" s="272">
        <v>0</v>
      </c>
      <c r="AQ46" s="321">
        <v>0</v>
      </c>
      <c r="AS46" s="129"/>
      <c r="AT46" s="132"/>
      <c r="AU46" s="132"/>
      <c r="AV46" s="132"/>
    </row>
    <row r="47" spans="2:63" ht="15.75" customHeight="1" thickBot="1" x14ac:dyDescent="0.3">
      <c r="B47" s="254" t="s">
        <v>152</v>
      </c>
      <c r="C47" s="299">
        <v>0</v>
      </c>
      <c r="D47" s="299">
        <v>0</v>
      </c>
      <c r="E47" s="268">
        <v>0</v>
      </c>
      <c r="F47" s="319">
        <v>0</v>
      </c>
      <c r="G47" s="299">
        <v>0</v>
      </c>
      <c r="H47" s="299"/>
      <c r="I47" s="267"/>
      <c r="J47" s="273"/>
      <c r="M47" s="567"/>
      <c r="N47" s="567"/>
      <c r="Q47" s="354"/>
      <c r="AS47" s="129"/>
      <c r="AT47" s="132"/>
      <c r="AU47" s="132"/>
      <c r="AV47" s="132"/>
    </row>
    <row r="48" spans="2:63" ht="15" customHeight="1" x14ac:dyDescent="0.25">
      <c r="C48" s="567"/>
      <c r="D48" s="567"/>
      <c r="G48" s="567"/>
      <c r="H48" s="567"/>
      <c r="M48" s="567"/>
      <c r="N48" s="567"/>
      <c r="Q48" s="354"/>
      <c r="AA48" s="88"/>
      <c r="AB48" s="445"/>
      <c r="AC48" s="445"/>
      <c r="AD48" s="445"/>
      <c r="AE48" s="445"/>
      <c r="AF48" s="445"/>
      <c r="AG48" s="445"/>
      <c r="AH48" s="445"/>
      <c r="AI48" s="445"/>
      <c r="AJ48" s="445"/>
      <c r="AK48" s="445"/>
      <c r="AL48" s="445"/>
      <c r="AM48" s="445"/>
      <c r="AN48" s="445"/>
      <c r="AO48" s="445"/>
      <c r="AP48" s="445"/>
      <c r="AQ48" s="445"/>
      <c r="AS48" s="564"/>
      <c r="AT48" s="565"/>
      <c r="AU48" s="565"/>
      <c r="AV48" s="565"/>
    </row>
    <row r="49" spans="2:43" ht="15.75" customHeight="1" thickBot="1" x14ac:dyDescent="0.3">
      <c r="C49" s="567"/>
      <c r="D49" s="567"/>
      <c r="G49" s="567"/>
      <c r="H49" s="567"/>
      <c r="M49" s="567"/>
      <c r="N49" s="567"/>
      <c r="Q49" s="354"/>
    </row>
    <row r="50" spans="2:43" ht="33.75" customHeight="1" x14ac:dyDescent="0.25">
      <c r="B50" s="324" t="s">
        <v>41</v>
      </c>
      <c r="C50" s="568" t="s">
        <v>193</v>
      </c>
      <c r="D50" s="568" t="s">
        <v>284</v>
      </c>
      <c r="E50" s="253" t="s">
        <v>169</v>
      </c>
      <c r="F50" s="201" t="s">
        <v>170</v>
      </c>
      <c r="G50" s="570" t="s">
        <v>194</v>
      </c>
      <c r="H50" s="570" t="s">
        <v>285</v>
      </c>
      <c r="I50" s="253" t="s">
        <v>169</v>
      </c>
      <c r="J50" s="202" t="s">
        <v>170</v>
      </c>
      <c r="L50" s="251" t="s">
        <v>41</v>
      </c>
      <c r="M50" s="571" t="s">
        <v>195</v>
      </c>
      <c r="N50" s="571" t="s">
        <v>286</v>
      </c>
      <c r="O50" s="253" t="s">
        <v>169</v>
      </c>
      <c r="P50" s="201" t="s">
        <v>170</v>
      </c>
      <c r="Q50" s="252" t="s">
        <v>196</v>
      </c>
      <c r="R50" s="252" t="s">
        <v>287</v>
      </c>
      <c r="S50" s="253" t="s">
        <v>169</v>
      </c>
      <c r="T50" s="201" t="s">
        <v>170</v>
      </c>
      <c r="U50" s="252" t="s">
        <v>197</v>
      </c>
      <c r="V50" s="252" t="s">
        <v>288</v>
      </c>
      <c r="W50" s="253" t="s">
        <v>169</v>
      </c>
      <c r="X50" s="202" t="s">
        <v>170</v>
      </c>
      <c r="AA50" s="301"/>
      <c r="AB50" s="302" t="s">
        <v>154</v>
      </c>
      <c r="AC50" s="302" t="s">
        <v>155</v>
      </c>
      <c r="AD50" s="300" t="s">
        <v>168</v>
      </c>
      <c r="AE50" s="300" t="s">
        <v>187</v>
      </c>
      <c r="AF50" s="300" t="s">
        <v>156</v>
      </c>
      <c r="AG50" s="302" t="s">
        <v>157</v>
      </c>
      <c r="AH50" s="300" t="s">
        <v>158</v>
      </c>
      <c r="AI50" s="302" t="s">
        <v>159</v>
      </c>
      <c r="AJ50" s="302" t="s">
        <v>160</v>
      </c>
      <c r="AK50" s="302" t="s">
        <v>161</v>
      </c>
      <c r="AL50" s="302" t="s">
        <v>162</v>
      </c>
      <c r="AM50" s="302" t="s">
        <v>163</v>
      </c>
      <c r="AN50" s="302" t="s">
        <v>164</v>
      </c>
      <c r="AO50" s="302" t="s">
        <v>165</v>
      </c>
      <c r="AP50" s="302" t="s">
        <v>166</v>
      </c>
      <c r="AQ50" s="303" t="s">
        <v>167</v>
      </c>
    </row>
    <row r="51" spans="2:43" ht="15" customHeight="1" x14ac:dyDescent="0.25">
      <c r="B51" s="325" t="s">
        <v>149</v>
      </c>
      <c r="C51" s="295">
        <v>117465</v>
      </c>
      <c r="D51" s="295">
        <v>0</v>
      </c>
      <c r="E51" s="298">
        <v>0</v>
      </c>
      <c r="F51" s="262">
        <v>0</v>
      </c>
      <c r="G51" s="295">
        <v>261</v>
      </c>
      <c r="H51" s="295"/>
      <c r="I51" s="257">
        <v>0</v>
      </c>
      <c r="J51" s="259">
        <v>0</v>
      </c>
      <c r="L51" s="245" t="s">
        <v>149</v>
      </c>
      <c r="M51" s="295">
        <v>4537390</v>
      </c>
      <c r="N51" s="567"/>
      <c r="O51" s="257" t="e">
        <f>SUM(M51-#REF!)</f>
        <v>#REF!</v>
      </c>
      <c r="P51" s="258"/>
      <c r="Q51" s="260">
        <v>2.56</v>
      </c>
      <c r="S51" s="261" t="e">
        <f>SUM(Q51-#REF!)</f>
        <v>#REF!</v>
      </c>
      <c r="T51" s="262"/>
      <c r="U51" s="260">
        <v>11626046.1</v>
      </c>
      <c r="W51" s="263" t="e">
        <f>SUM(U51-#REF!)</f>
        <v>#REF!</v>
      </c>
      <c r="X51" s="259"/>
      <c r="AA51" s="255">
        <v>45474</v>
      </c>
      <c r="AB51" s="47">
        <v>24040</v>
      </c>
      <c r="AC51" s="47">
        <v>3717</v>
      </c>
      <c r="AD51" s="47">
        <v>7512</v>
      </c>
      <c r="AE51" s="47">
        <v>31537</v>
      </c>
      <c r="AF51" s="47">
        <v>9056</v>
      </c>
      <c r="AG51" s="47">
        <v>1686</v>
      </c>
      <c r="AH51" s="47">
        <v>4590</v>
      </c>
      <c r="AI51" s="47">
        <v>14270</v>
      </c>
      <c r="AJ51" s="47">
        <v>1034</v>
      </c>
      <c r="AK51" s="47">
        <v>1380</v>
      </c>
      <c r="AL51" s="47">
        <v>3204</v>
      </c>
      <c r="AM51" s="47">
        <v>775</v>
      </c>
      <c r="AN51" s="47">
        <v>756</v>
      </c>
      <c r="AO51" s="47">
        <v>408</v>
      </c>
      <c r="AP51" s="47">
        <v>4802</v>
      </c>
      <c r="AQ51" s="308">
        <v>8698</v>
      </c>
    </row>
    <row r="52" spans="2:43" ht="15" customHeight="1" x14ac:dyDescent="0.25">
      <c r="B52" s="325" t="s">
        <v>150</v>
      </c>
      <c r="C52" s="295">
        <v>4026</v>
      </c>
      <c r="D52" s="295">
        <v>0</v>
      </c>
      <c r="E52" s="298">
        <v>0</v>
      </c>
      <c r="F52" s="262">
        <v>0</v>
      </c>
      <c r="G52" s="295">
        <v>60</v>
      </c>
      <c r="H52" s="295"/>
      <c r="I52" s="265">
        <v>0</v>
      </c>
      <c r="J52" s="266">
        <v>0</v>
      </c>
      <c r="L52" s="320" t="s">
        <v>153</v>
      </c>
      <c r="M52" s="295">
        <v>3270303</v>
      </c>
      <c r="N52" s="567"/>
      <c r="O52" s="265" t="e">
        <f>SUM(M52-#REF!)</f>
        <v>#REF!</v>
      </c>
      <c r="P52" s="262"/>
      <c r="Q52" s="260">
        <v>2.2000000000000002</v>
      </c>
      <c r="S52" s="261" t="e">
        <f>SUM(Q52-#REF!)</f>
        <v>#REF!</v>
      </c>
      <c r="T52" s="262"/>
      <c r="U52" s="260">
        <v>7211002.7000000002</v>
      </c>
      <c r="W52" s="261" t="e">
        <f>SUM(U52-#REF!)</f>
        <v>#REF!</v>
      </c>
      <c r="X52" s="266"/>
      <c r="AA52" s="255">
        <v>45839</v>
      </c>
      <c r="AB52" s="47">
        <v>0</v>
      </c>
      <c r="AC52" s="47">
        <v>0</v>
      </c>
      <c r="AD52" s="47">
        <v>0</v>
      </c>
      <c r="AE52" s="47">
        <v>0</v>
      </c>
      <c r="AF52" s="47">
        <v>0</v>
      </c>
      <c r="AG52" s="47">
        <v>0</v>
      </c>
      <c r="AH52" s="47">
        <v>0</v>
      </c>
      <c r="AI52" s="47">
        <v>0</v>
      </c>
      <c r="AJ52" s="47">
        <v>0</v>
      </c>
      <c r="AK52" s="47">
        <v>0</v>
      </c>
      <c r="AL52" s="47">
        <v>0</v>
      </c>
      <c r="AM52" s="47">
        <v>0</v>
      </c>
      <c r="AN52" s="47">
        <v>0</v>
      </c>
      <c r="AO52" s="47">
        <v>0</v>
      </c>
      <c r="AP52" s="47">
        <v>0</v>
      </c>
      <c r="AQ52" s="308">
        <v>0</v>
      </c>
    </row>
    <row r="53" spans="2:43" ht="15.75" customHeight="1" thickBot="1" x14ac:dyDescent="0.3">
      <c r="B53" s="325" t="s">
        <v>151</v>
      </c>
      <c r="C53" s="295">
        <v>29605</v>
      </c>
      <c r="D53" s="295">
        <v>0</v>
      </c>
      <c r="E53" s="298">
        <v>0</v>
      </c>
      <c r="F53" s="262">
        <v>0</v>
      </c>
      <c r="G53" s="295">
        <v>502</v>
      </c>
      <c r="H53" s="295"/>
      <c r="I53" s="265">
        <v>0</v>
      </c>
      <c r="J53" s="266">
        <v>0</v>
      </c>
      <c r="L53" s="254" t="s">
        <v>151</v>
      </c>
      <c r="M53" s="299">
        <v>1129523</v>
      </c>
      <c r="N53" s="572"/>
      <c r="O53" s="316" t="e">
        <f>SUM(M53-#REF!)</f>
        <v>#REF!</v>
      </c>
      <c r="P53" s="272"/>
      <c r="Q53" s="270">
        <v>2.66</v>
      </c>
      <c r="R53" s="526"/>
      <c r="S53" s="271" t="e">
        <f>SUM(Q53-#REF!)</f>
        <v>#REF!</v>
      </c>
      <c r="T53" s="269"/>
      <c r="U53" s="270">
        <v>3000709.96</v>
      </c>
      <c r="V53" s="526"/>
      <c r="W53" s="310" t="e">
        <f>SUM(U53-#REF!)</f>
        <v>#REF!</v>
      </c>
      <c r="X53" s="311"/>
      <c r="AA53" s="256" t="s">
        <v>169</v>
      </c>
      <c r="AB53" s="296">
        <v>0</v>
      </c>
      <c r="AC53" s="298">
        <v>0</v>
      </c>
      <c r="AD53" s="296">
        <v>0</v>
      </c>
      <c r="AE53" s="298">
        <v>0</v>
      </c>
      <c r="AF53" s="296">
        <v>0</v>
      </c>
      <c r="AG53" s="298">
        <v>0</v>
      </c>
      <c r="AH53" s="296">
        <v>0</v>
      </c>
      <c r="AI53" s="298">
        <v>0</v>
      </c>
      <c r="AJ53" s="298">
        <v>0</v>
      </c>
      <c r="AK53" s="298">
        <v>0</v>
      </c>
      <c r="AL53" s="298">
        <v>0</v>
      </c>
      <c r="AM53" s="298">
        <v>0</v>
      </c>
      <c r="AN53" s="298">
        <v>0</v>
      </c>
      <c r="AO53" s="298">
        <v>0</v>
      </c>
      <c r="AP53" s="298">
        <v>0</v>
      </c>
      <c r="AQ53" s="297">
        <v>0</v>
      </c>
    </row>
    <row r="54" spans="2:43" ht="15.75" customHeight="1" thickBot="1" x14ac:dyDescent="0.3">
      <c r="B54" s="325" t="s">
        <v>147</v>
      </c>
      <c r="C54" s="295">
        <v>2726</v>
      </c>
      <c r="D54" s="295">
        <v>0</v>
      </c>
      <c r="E54" s="298">
        <v>0</v>
      </c>
      <c r="F54" s="262">
        <v>0</v>
      </c>
      <c r="G54" s="295">
        <v>8</v>
      </c>
      <c r="H54" s="295"/>
      <c r="I54" s="265">
        <v>0</v>
      </c>
      <c r="J54" s="266">
        <v>0</v>
      </c>
      <c r="M54" s="567"/>
      <c r="N54" s="567"/>
      <c r="Q54" s="354"/>
      <c r="AA54" s="254" t="s">
        <v>170</v>
      </c>
      <c r="AB54" s="269">
        <v>0</v>
      </c>
      <c r="AC54" s="272">
        <v>0</v>
      </c>
      <c r="AD54" s="269">
        <v>0</v>
      </c>
      <c r="AE54" s="272">
        <v>0</v>
      </c>
      <c r="AF54" s="269">
        <v>0</v>
      </c>
      <c r="AG54" s="272">
        <v>0</v>
      </c>
      <c r="AH54" s="269">
        <v>0</v>
      </c>
      <c r="AI54" s="272">
        <v>0</v>
      </c>
      <c r="AJ54" s="272">
        <v>0</v>
      </c>
      <c r="AK54" s="272">
        <v>0</v>
      </c>
      <c r="AL54" s="272">
        <v>0</v>
      </c>
      <c r="AM54" s="272">
        <v>0</v>
      </c>
      <c r="AN54" s="272">
        <v>0</v>
      </c>
      <c r="AO54" s="272">
        <v>0</v>
      </c>
      <c r="AP54" s="272">
        <v>0</v>
      </c>
      <c r="AQ54" s="321">
        <v>0</v>
      </c>
    </row>
    <row r="55" spans="2:43" ht="15.75" thickBot="1" x14ac:dyDescent="0.3">
      <c r="B55" s="326" t="s">
        <v>152</v>
      </c>
      <c r="C55" s="299">
        <v>0</v>
      </c>
      <c r="D55" s="299">
        <v>0</v>
      </c>
      <c r="E55" s="268">
        <v>0</v>
      </c>
      <c r="F55" s="319">
        <v>0</v>
      </c>
      <c r="G55" s="299">
        <v>0</v>
      </c>
      <c r="H55" s="299"/>
      <c r="I55" s="267"/>
      <c r="J55" s="273"/>
      <c r="M55" s="567"/>
      <c r="N55" s="567"/>
      <c r="Q55" s="354"/>
    </row>
    <row r="56" spans="2:43" x14ac:dyDescent="0.25">
      <c r="C56" s="567"/>
      <c r="D56" s="567"/>
      <c r="G56" s="567"/>
      <c r="H56" s="567"/>
      <c r="M56" s="567"/>
      <c r="N56" s="567"/>
      <c r="Q56" s="354"/>
      <c r="AB56" s="444"/>
      <c r="AC56" s="444"/>
      <c r="AD56" s="444"/>
      <c r="AE56" s="444"/>
      <c r="AF56" s="444"/>
      <c r="AG56" s="444"/>
      <c r="AH56" s="444"/>
      <c r="AI56" s="444"/>
      <c r="AJ56" s="444"/>
      <c r="AK56" s="444"/>
      <c r="AL56" s="444"/>
      <c r="AM56" s="444"/>
      <c r="AN56" s="444"/>
      <c r="AO56" s="444"/>
      <c r="AP56" s="444"/>
      <c r="AQ56" s="444"/>
    </row>
    <row r="57" spans="2:43" ht="15.75" thickBot="1" x14ac:dyDescent="0.3">
      <c r="C57" s="567"/>
      <c r="D57" s="567"/>
      <c r="G57" s="567"/>
      <c r="H57" s="567"/>
      <c r="M57" s="567"/>
      <c r="N57" s="567"/>
      <c r="Q57" s="354"/>
    </row>
    <row r="58" spans="2:43" ht="33.75" x14ac:dyDescent="0.25">
      <c r="B58" s="251" t="s">
        <v>42</v>
      </c>
      <c r="C58" s="568" t="s">
        <v>193</v>
      </c>
      <c r="D58" s="568" t="s">
        <v>284</v>
      </c>
      <c r="E58" s="253" t="s">
        <v>169</v>
      </c>
      <c r="F58" s="201" t="s">
        <v>170</v>
      </c>
      <c r="G58" s="570" t="s">
        <v>194</v>
      </c>
      <c r="H58" s="570" t="s">
        <v>285</v>
      </c>
      <c r="I58" s="253" t="s">
        <v>169</v>
      </c>
      <c r="J58" s="202" t="s">
        <v>170</v>
      </c>
      <c r="L58" s="251" t="s">
        <v>42</v>
      </c>
      <c r="M58" s="571" t="s">
        <v>195</v>
      </c>
      <c r="N58" s="571" t="s">
        <v>286</v>
      </c>
      <c r="O58" s="253" t="s">
        <v>169</v>
      </c>
      <c r="P58" s="201" t="s">
        <v>170</v>
      </c>
      <c r="Q58" s="252" t="s">
        <v>196</v>
      </c>
      <c r="R58" s="252" t="s">
        <v>287</v>
      </c>
      <c r="S58" s="253" t="s">
        <v>169</v>
      </c>
      <c r="T58" s="201" t="s">
        <v>170</v>
      </c>
      <c r="U58" s="252" t="s">
        <v>197</v>
      </c>
      <c r="V58" s="252" t="s">
        <v>288</v>
      </c>
      <c r="W58" s="253" t="s">
        <v>169</v>
      </c>
      <c r="X58" s="202" t="s">
        <v>170</v>
      </c>
      <c r="AA58" s="301"/>
      <c r="AB58" s="302" t="s">
        <v>154</v>
      </c>
      <c r="AC58" s="302" t="s">
        <v>155</v>
      </c>
      <c r="AD58" s="300" t="s">
        <v>168</v>
      </c>
      <c r="AE58" s="300" t="s">
        <v>187</v>
      </c>
      <c r="AF58" s="300" t="s">
        <v>156</v>
      </c>
      <c r="AG58" s="302" t="s">
        <v>157</v>
      </c>
      <c r="AH58" s="300" t="s">
        <v>158</v>
      </c>
      <c r="AI58" s="302" t="s">
        <v>159</v>
      </c>
      <c r="AJ58" s="302" t="s">
        <v>160</v>
      </c>
      <c r="AK58" s="302" t="s">
        <v>161</v>
      </c>
      <c r="AL58" s="302" t="s">
        <v>162</v>
      </c>
      <c r="AM58" s="302" t="s">
        <v>163</v>
      </c>
      <c r="AN58" s="302" t="s">
        <v>164</v>
      </c>
      <c r="AO58" s="302" t="s">
        <v>165</v>
      </c>
      <c r="AP58" s="302" t="s">
        <v>166</v>
      </c>
      <c r="AQ58" s="303" t="s">
        <v>167</v>
      </c>
    </row>
    <row r="59" spans="2:43" x14ac:dyDescent="0.25">
      <c r="B59" s="245" t="s">
        <v>149</v>
      </c>
      <c r="C59" s="295">
        <v>106789</v>
      </c>
      <c r="D59" s="295">
        <v>0</v>
      </c>
      <c r="E59" s="298">
        <v>0</v>
      </c>
      <c r="F59" s="262">
        <v>0</v>
      </c>
      <c r="G59" s="295">
        <v>218</v>
      </c>
      <c r="H59" s="295"/>
      <c r="I59" s="257">
        <v>0</v>
      </c>
      <c r="J59" s="259">
        <v>0</v>
      </c>
      <c r="L59" s="245" t="s">
        <v>149</v>
      </c>
      <c r="M59" s="295">
        <v>4137290</v>
      </c>
      <c r="N59" s="567"/>
      <c r="O59" s="298" t="e">
        <f>SUM(M59-#REF!)</f>
        <v>#REF!</v>
      </c>
      <c r="P59" s="262"/>
      <c r="Q59" s="260">
        <v>2.68</v>
      </c>
      <c r="S59" s="263" t="e">
        <f>SUM(Q59-#REF!)</f>
        <v>#REF!</v>
      </c>
      <c r="T59" s="258"/>
      <c r="U59" s="260">
        <v>11081434</v>
      </c>
      <c r="W59" s="263" t="e">
        <f>SUM(U59-#REF!)</f>
        <v>#REF!</v>
      </c>
      <c r="X59" s="259"/>
      <c r="AA59" s="255">
        <v>45505</v>
      </c>
      <c r="AB59" s="47">
        <v>23186</v>
      </c>
      <c r="AC59" s="47">
        <v>3491</v>
      </c>
      <c r="AD59" s="47">
        <v>5662</v>
      </c>
      <c r="AE59" s="47">
        <v>32641</v>
      </c>
      <c r="AF59" s="47">
        <v>6631</v>
      </c>
      <c r="AG59" s="47">
        <v>2195</v>
      </c>
      <c r="AH59" s="47">
        <v>4601</v>
      </c>
      <c r="AI59" s="47">
        <v>15052</v>
      </c>
      <c r="AJ59" s="47">
        <v>473</v>
      </c>
      <c r="AK59" s="47">
        <v>165</v>
      </c>
      <c r="AL59" s="47">
        <v>1893</v>
      </c>
      <c r="AM59" s="47">
        <v>567</v>
      </c>
      <c r="AN59" s="47">
        <v>671</v>
      </c>
      <c r="AO59" s="47">
        <v>517</v>
      </c>
      <c r="AP59" s="47">
        <v>3556</v>
      </c>
      <c r="AQ59" s="308">
        <v>5488</v>
      </c>
    </row>
    <row r="60" spans="2:43" x14ac:dyDescent="0.25">
      <c r="B60" s="245" t="s">
        <v>150</v>
      </c>
      <c r="C60" s="295">
        <v>5736</v>
      </c>
      <c r="D60" s="295">
        <v>0</v>
      </c>
      <c r="E60" s="298">
        <v>0</v>
      </c>
      <c r="F60" s="262">
        <v>0</v>
      </c>
      <c r="G60" s="295">
        <v>93</v>
      </c>
      <c r="H60" s="295"/>
      <c r="I60" s="265">
        <v>0</v>
      </c>
      <c r="J60" s="266">
        <v>0</v>
      </c>
      <c r="L60" s="320" t="s">
        <v>153</v>
      </c>
      <c r="M60" s="295">
        <v>3994052</v>
      </c>
      <c r="N60" s="567"/>
      <c r="O60" s="296" t="e">
        <f>SUM(M60-#REF!)</f>
        <v>#REF!</v>
      </c>
      <c r="P60" s="258"/>
      <c r="Q60" s="260">
        <v>2.21</v>
      </c>
      <c r="S60" s="261" t="e">
        <f>SUM(Q60-#REF!)</f>
        <v>#REF!</v>
      </c>
      <c r="T60" s="262"/>
      <c r="U60" s="260">
        <v>8823276.0999999996</v>
      </c>
      <c r="W60" s="263" t="e">
        <f>SUM(U60-#REF!)</f>
        <v>#REF!</v>
      </c>
      <c r="X60" s="259"/>
      <c r="AA60" s="255">
        <v>45870</v>
      </c>
      <c r="AB60" s="47">
        <v>0</v>
      </c>
      <c r="AC60" s="47">
        <v>0</v>
      </c>
      <c r="AD60" s="47">
        <v>0</v>
      </c>
      <c r="AE60" s="47">
        <v>0</v>
      </c>
      <c r="AF60" s="47">
        <v>0</v>
      </c>
      <c r="AG60" s="47">
        <v>0</v>
      </c>
      <c r="AH60" s="47">
        <v>0</v>
      </c>
      <c r="AI60" s="47">
        <v>0</v>
      </c>
      <c r="AJ60" s="47">
        <v>0</v>
      </c>
      <c r="AK60" s="47">
        <v>0</v>
      </c>
      <c r="AL60" s="47">
        <v>0</v>
      </c>
      <c r="AM60" s="47">
        <v>0</v>
      </c>
      <c r="AN60" s="47">
        <v>0</v>
      </c>
      <c r="AO60" s="47">
        <v>0</v>
      </c>
      <c r="AP60" s="47">
        <v>0</v>
      </c>
      <c r="AQ60" s="308">
        <v>0</v>
      </c>
    </row>
    <row r="61" spans="2:43" ht="15.75" thickBot="1" x14ac:dyDescent="0.3">
      <c r="B61" s="245" t="s">
        <v>151</v>
      </c>
      <c r="C61" s="295">
        <v>33443</v>
      </c>
      <c r="D61" s="295">
        <v>0</v>
      </c>
      <c r="E61" s="298">
        <v>0</v>
      </c>
      <c r="F61" s="262">
        <v>0</v>
      </c>
      <c r="G61" s="295">
        <v>462</v>
      </c>
      <c r="H61" s="295"/>
      <c r="I61" s="265">
        <v>0</v>
      </c>
      <c r="J61" s="266">
        <v>0</v>
      </c>
      <c r="L61" s="254" t="s">
        <v>151</v>
      </c>
      <c r="M61" s="299">
        <v>1299442</v>
      </c>
      <c r="N61" s="572"/>
      <c r="O61" s="386" t="e">
        <f>SUM(M61-#REF!)</f>
        <v>#REF!</v>
      </c>
      <c r="P61" s="272"/>
      <c r="Q61" s="270">
        <v>2.86</v>
      </c>
      <c r="R61" s="526"/>
      <c r="S61" s="310" t="e">
        <f>SUM(Q61-#REF!)</f>
        <v>#REF!</v>
      </c>
      <c r="T61" s="269"/>
      <c r="U61" s="270">
        <v>3717691.26</v>
      </c>
      <c r="V61" s="526"/>
      <c r="W61" s="310" t="e">
        <f>SUM(U61-#REF!)</f>
        <v>#REF!</v>
      </c>
      <c r="X61" s="311"/>
      <c r="AA61" s="256" t="s">
        <v>169</v>
      </c>
      <c r="AB61" s="296">
        <v>0</v>
      </c>
      <c r="AC61" s="298">
        <v>0</v>
      </c>
      <c r="AD61" s="296">
        <v>0</v>
      </c>
      <c r="AE61" s="298">
        <v>0</v>
      </c>
      <c r="AF61" s="296">
        <v>0</v>
      </c>
      <c r="AG61" s="298">
        <v>0</v>
      </c>
      <c r="AH61" s="296">
        <v>0</v>
      </c>
      <c r="AI61" s="298">
        <v>0</v>
      </c>
      <c r="AJ61" s="298">
        <v>0</v>
      </c>
      <c r="AK61" s="298">
        <v>0</v>
      </c>
      <c r="AL61" s="298">
        <v>0</v>
      </c>
      <c r="AM61" s="298">
        <v>0</v>
      </c>
      <c r="AN61" s="298">
        <v>0</v>
      </c>
      <c r="AO61" s="298">
        <v>0</v>
      </c>
      <c r="AP61" s="298">
        <v>0</v>
      </c>
      <c r="AQ61" s="297">
        <v>0</v>
      </c>
    </row>
    <row r="62" spans="2:43" ht="15.75" thickBot="1" x14ac:dyDescent="0.3">
      <c r="B62" s="245" t="s">
        <v>147</v>
      </c>
      <c r="C62" s="295">
        <v>2175</v>
      </c>
      <c r="D62" s="295">
        <v>0</v>
      </c>
      <c r="E62" s="298">
        <v>0</v>
      </c>
      <c r="F62" s="262">
        <v>0</v>
      </c>
      <c r="G62" s="295">
        <v>7</v>
      </c>
      <c r="H62" s="295"/>
      <c r="I62" s="265">
        <v>0</v>
      </c>
      <c r="J62" s="266">
        <v>0</v>
      </c>
      <c r="M62" s="567"/>
      <c r="N62" s="567"/>
      <c r="Q62" s="354"/>
      <c r="AA62" s="254" t="s">
        <v>170</v>
      </c>
      <c r="AB62" s="269">
        <v>0</v>
      </c>
      <c r="AC62" s="272">
        <v>0</v>
      </c>
      <c r="AD62" s="269">
        <v>0</v>
      </c>
      <c r="AE62" s="272">
        <v>0</v>
      </c>
      <c r="AF62" s="269">
        <v>0</v>
      </c>
      <c r="AG62" s="272">
        <v>0</v>
      </c>
      <c r="AH62" s="269">
        <v>0</v>
      </c>
      <c r="AI62" s="272">
        <v>0</v>
      </c>
      <c r="AJ62" s="272">
        <v>0</v>
      </c>
      <c r="AK62" s="272">
        <v>0</v>
      </c>
      <c r="AL62" s="272">
        <v>0</v>
      </c>
      <c r="AM62" s="272">
        <v>0</v>
      </c>
      <c r="AN62" s="272">
        <v>0</v>
      </c>
      <c r="AO62" s="272">
        <v>0</v>
      </c>
      <c r="AP62" s="272">
        <v>0</v>
      </c>
      <c r="AQ62" s="321">
        <v>0</v>
      </c>
    </row>
    <row r="63" spans="2:43" ht="15.75" thickBot="1" x14ac:dyDescent="0.3">
      <c r="B63" s="254" t="s">
        <v>152</v>
      </c>
      <c r="C63" s="299">
        <v>817</v>
      </c>
      <c r="D63" s="299">
        <v>0</v>
      </c>
      <c r="E63" s="268">
        <v>0</v>
      </c>
      <c r="F63" s="319">
        <v>0</v>
      </c>
      <c r="G63" s="299">
        <v>1</v>
      </c>
      <c r="H63" s="299"/>
      <c r="I63" s="267"/>
      <c r="J63" s="273"/>
      <c r="M63" s="567"/>
      <c r="N63" s="567"/>
      <c r="Q63" s="354"/>
    </row>
    <row r="64" spans="2:43" x14ac:dyDescent="0.25">
      <c r="C64" s="567"/>
      <c r="D64" s="567"/>
      <c r="G64" s="567"/>
      <c r="H64" s="567"/>
      <c r="M64" s="567"/>
      <c r="N64" s="567"/>
      <c r="Q64" s="354"/>
    </row>
    <row r="65" spans="2:43" ht="15.75" thickBot="1" x14ac:dyDescent="0.3">
      <c r="C65" s="567"/>
      <c r="D65" s="567"/>
      <c r="G65" s="567"/>
      <c r="H65" s="567"/>
      <c r="M65" s="567"/>
      <c r="N65" s="567"/>
      <c r="Q65" s="354"/>
    </row>
    <row r="66" spans="2:43" ht="33.75" x14ac:dyDescent="0.25">
      <c r="B66" s="251" t="s">
        <v>58</v>
      </c>
      <c r="C66" s="568" t="s">
        <v>193</v>
      </c>
      <c r="D66" s="568" t="s">
        <v>284</v>
      </c>
      <c r="E66" s="253" t="s">
        <v>169</v>
      </c>
      <c r="F66" s="201" t="s">
        <v>170</v>
      </c>
      <c r="G66" s="570" t="s">
        <v>194</v>
      </c>
      <c r="H66" s="570" t="s">
        <v>285</v>
      </c>
      <c r="I66" s="253" t="s">
        <v>169</v>
      </c>
      <c r="J66" s="202" t="s">
        <v>170</v>
      </c>
      <c r="L66" s="251" t="s">
        <v>58</v>
      </c>
      <c r="M66" s="571" t="s">
        <v>195</v>
      </c>
      <c r="N66" s="571" t="s">
        <v>286</v>
      </c>
      <c r="O66" s="253" t="s">
        <v>169</v>
      </c>
      <c r="P66" s="201" t="s">
        <v>170</v>
      </c>
      <c r="Q66" s="252" t="s">
        <v>196</v>
      </c>
      <c r="R66" s="252" t="s">
        <v>287</v>
      </c>
      <c r="S66" s="253" t="s">
        <v>169</v>
      </c>
      <c r="T66" s="201" t="s">
        <v>170</v>
      </c>
      <c r="U66" s="252" t="s">
        <v>197</v>
      </c>
      <c r="V66" s="252" t="s">
        <v>288</v>
      </c>
      <c r="W66" s="253" t="s">
        <v>169</v>
      </c>
      <c r="X66" s="202" t="s">
        <v>170</v>
      </c>
      <c r="AA66" s="301"/>
      <c r="AB66" s="302" t="s">
        <v>154</v>
      </c>
      <c r="AC66" s="302" t="s">
        <v>155</v>
      </c>
      <c r="AD66" s="300" t="s">
        <v>168</v>
      </c>
      <c r="AE66" s="300" t="s">
        <v>187</v>
      </c>
      <c r="AF66" s="300" t="s">
        <v>156</v>
      </c>
      <c r="AG66" s="302" t="s">
        <v>157</v>
      </c>
      <c r="AH66" s="300" t="s">
        <v>158</v>
      </c>
      <c r="AI66" s="302" t="s">
        <v>159</v>
      </c>
      <c r="AJ66" s="302" t="s">
        <v>160</v>
      </c>
      <c r="AK66" s="302" t="s">
        <v>161</v>
      </c>
      <c r="AL66" s="302" t="s">
        <v>162</v>
      </c>
      <c r="AM66" s="302" t="s">
        <v>163</v>
      </c>
      <c r="AN66" s="302" t="s">
        <v>164</v>
      </c>
      <c r="AO66" s="302" t="s">
        <v>165</v>
      </c>
      <c r="AP66" s="302" t="s">
        <v>166</v>
      </c>
      <c r="AQ66" s="303" t="s">
        <v>167</v>
      </c>
    </row>
    <row r="67" spans="2:43" x14ac:dyDescent="0.25">
      <c r="B67" s="245" t="s">
        <v>149</v>
      </c>
      <c r="C67" s="295">
        <v>119946</v>
      </c>
      <c r="D67" s="295">
        <v>0</v>
      </c>
      <c r="E67" s="298">
        <v>0</v>
      </c>
      <c r="F67" s="262">
        <v>0</v>
      </c>
      <c r="G67" s="295">
        <v>222</v>
      </c>
      <c r="H67" s="295"/>
      <c r="I67" s="257">
        <v>0</v>
      </c>
      <c r="J67" s="259">
        <v>0</v>
      </c>
      <c r="L67" s="245" t="s">
        <v>149</v>
      </c>
      <c r="M67" s="295">
        <v>4454195</v>
      </c>
      <c r="N67" s="567"/>
      <c r="O67" s="296" t="e">
        <f>SUM(M67-#REF!)</f>
        <v>#REF!</v>
      </c>
      <c r="P67" s="258"/>
      <c r="Q67" s="454">
        <v>2.2999999999999998</v>
      </c>
      <c r="S67" s="263"/>
      <c r="T67" s="258"/>
      <c r="U67" s="260">
        <v>10721284.85</v>
      </c>
      <c r="W67" s="263"/>
      <c r="X67" s="259"/>
      <c r="AA67" s="255">
        <v>45536</v>
      </c>
      <c r="AB67" s="47">
        <v>22317</v>
      </c>
      <c r="AC67" s="47">
        <v>3397</v>
      </c>
      <c r="AD67" s="47">
        <v>8492</v>
      </c>
      <c r="AE67" s="47">
        <v>37566</v>
      </c>
      <c r="AF67" s="47">
        <v>8837</v>
      </c>
      <c r="AG67" s="47">
        <v>2529</v>
      </c>
      <c r="AH67" s="47">
        <v>6117</v>
      </c>
      <c r="AI67" s="47">
        <v>16093</v>
      </c>
      <c r="AJ67" s="47">
        <v>475</v>
      </c>
      <c r="AK67" s="47">
        <v>396</v>
      </c>
      <c r="AL67" s="47">
        <v>2288</v>
      </c>
      <c r="AM67" s="47">
        <v>519</v>
      </c>
      <c r="AN67" s="47">
        <v>593</v>
      </c>
      <c r="AO67" s="47">
        <v>428</v>
      </c>
      <c r="AP67" s="47">
        <v>3124</v>
      </c>
      <c r="AQ67" s="308">
        <v>6775</v>
      </c>
    </row>
    <row r="68" spans="2:43" x14ac:dyDescent="0.25">
      <c r="B68" s="245" t="s">
        <v>150</v>
      </c>
      <c r="C68" s="295">
        <v>8872</v>
      </c>
      <c r="D68" s="295">
        <v>0</v>
      </c>
      <c r="E68" s="298">
        <v>0</v>
      </c>
      <c r="F68" s="262">
        <v>0</v>
      </c>
      <c r="G68" s="295">
        <v>109</v>
      </c>
      <c r="H68" s="295"/>
      <c r="I68" s="265">
        <v>0</v>
      </c>
      <c r="J68" s="266">
        <v>0</v>
      </c>
      <c r="L68" s="320" t="s">
        <v>153</v>
      </c>
      <c r="M68" s="295">
        <v>3487147</v>
      </c>
      <c r="N68" s="567"/>
      <c r="O68" s="298" t="e">
        <f>SUM(M68-#REF!)</f>
        <v>#REF!</v>
      </c>
      <c r="P68" s="262"/>
      <c r="Q68" s="454">
        <v>2.75</v>
      </c>
      <c r="S68" s="263"/>
      <c r="T68" s="258"/>
      <c r="U68" s="260">
        <v>10075059.300000001</v>
      </c>
      <c r="W68" s="263"/>
      <c r="X68" s="259"/>
      <c r="AA68" s="255">
        <v>45901</v>
      </c>
      <c r="AB68" s="47">
        <v>0</v>
      </c>
      <c r="AC68" s="47">
        <v>0</v>
      </c>
      <c r="AD68" s="47">
        <v>0</v>
      </c>
      <c r="AE68" s="47">
        <v>0</v>
      </c>
      <c r="AF68" s="47">
        <v>0</v>
      </c>
      <c r="AG68" s="47">
        <v>0</v>
      </c>
      <c r="AH68" s="47">
        <v>0</v>
      </c>
      <c r="AI68" s="47">
        <v>0</v>
      </c>
      <c r="AJ68" s="47">
        <v>0</v>
      </c>
      <c r="AK68" s="47">
        <v>0</v>
      </c>
      <c r="AL68" s="47">
        <v>0</v>
      </c>
      <c r="AM68" s="47">
        <v>0</v>
      </c>
      <c r="AN68" s="47">
        <v>0</v>
      </c>
      <c r="AO68" s="47">
        <v>0</v>
      </c>
      <c r="AP68" s="47">
        <v>0</v>
      </c>
      <c r="AQ68" s="308">
        <v>0</v>
      </c>
    </row>
    <row r="69" spans="2:43" ht="15.75" thickBot="1" x14ac:dyDescent="0.3">
      <c r="B69" s="245" t="s">
        <v>151</v>
      </c>
      <c r="C69" s="295">
        <v>33105</v>
      </c>
      <c r="D69" s="295">
        <v>0</v>
      </c>
      <c r="E69" s="298">
        <v>0</v>
      </c>
      <c r="F69" s="262">
        <v>0</v>
      </c>
      <c r="G69" s="295">
        <v>467</v>
      </c>
      <c r="H69" s="295"/>
      <c r="I69" s="265">
        <v>0</v>
      </c>
      <c r="J69" s="266">
        <v>0</v>
      </c>
      <c r="L69" s="254" t="s">
        <v>151</v>
      </c>
      <c r="M69" s="299">
        <v>1282936</v>
      </c>
      <c r="N69" s="572"/>
      <c r="O69" s="386" t="e">
        <f>SUM(M69-#REF!)</f>
        <v>#REF!</v>
      </c>
      <c r="P69" s="272"/>
      <c r="Q69" s="455">
        <v>2.63</v>
      </c>
      <c r="R69" s="526"/>
      <c r="S69" s="271"/>
      <c r="T69" s="269"/>
      <c r="U69" s="270">
        <v>3380392.51</v>
      </c>
      <c r="V69" s="526"/>
      <c r="W69" s="310"/>
      <c r="X69" s="311"/>
      <c r="AA69" s="256" t="s">
        <v>169</v>
      </c>
      <c r="AB69" s="296">
        <v>0</v>
      </c>
      <c r="AC69" s="298">
        <v>0</v>
      </c>
      <c r="AD69" s="296">
        <v>0</v>
      </c>
      <c r="AE69" s="298">
        <v>0</v>
      </c>
      <c r="AF69" s="296">
        <v>0</v>
      </c>
      <c r="AG69" s="298">
        <v>0</v>
      </c>
      <c r="AH69" s="296">
        <v>0</v>
      </c>
      <c r="AI69" s="298">
        <v>0</v>
      </c>
      <c r="AJ69" s="298">
        <v>0</v>
      </c>
      <c r="AK69" s="298">
        <v>0</v>
      </c>
      <c r="AL69" s="298">
        <v>0</v>
      </c>
      <c r="AM69" s="298">
        <v>0</v>
      </c>
      <c r="AN69" s="298">
        <v>0</v>
      </c>
      <c r="AO69" s="298">
        <v>0</v>
      </c>
      <c r="AP69" s="298">
        <v>0</v>
      </c>
      <c r="AQ69" s="297">
        <v>0</v>
      </c>
    </row>
    <row r="70" spans="2:43" ht="15.75" thickBot="1" x14ac:dyDescent="0.3">
      <c r="B70" s="245" t="s">
        <v>147</v>
      </c>
      <c r="C70" s="295">
        <v>2262</v>
      </c>
      <c r="D70" s="295">
        <v>0</v>
      </c>
      <c r="E70" s="298">
        <v>0</v>
      </c>
      <c r="F70" s="262">
        <v>0</v>
      </c>
      <c r="G70" s="295">
        <v>9</v>
      </c>
      <c r="H70" s="295"/>
      <c r="I70" s="265">
        <v>0</v>
      </c>
      <c r="J70" s="266">
        <v>0</v>
      </c>
      <c r="M70" s="567"/>
      <c r="N70" s="567"/>
      <c r="AA70" s="254" t="s">
        <v>170</v>
      </c>
      <c r="AB70" s="269">
        <v>0</v>
      </c>
      <c r="AC70" s="272">
        <v>0</v>
      </c>
      <c r="AD70" s="269">
        <v>0</v>
      </c>
      <c r="AE70" s="272">
        <v>0</v>
      </c>
      <c r="AF70" s="269">
        <v>0</v>
      </c>
      <c r="AG70" s="272">
        <v>0</v>
      </c>
      <c r="AH70" s="269">
        <v>0</v>
      </c>
      <c r="AI70" s="272">
        <v>0</v>
      </c>
      <c r="AJ70" s="272">
        <v>0</v>
      </c>
      <c r="AK70" s="272">
        <v>0</v>
      </c>
      <c r="AL70" s="272">
        <v>0</v>
      </c>
      <c r="AM70" s="272">
        <v>0</v>
      </c>
      <c r="AN70" s="272">
        <v>0</v>
      </c>
      <c r="AO70" s="272">
        <v>0</v>
      </c>
      <c r="AP70" s="272">
        <v>0</v>
      </c>
      <c r="AQ70" s="321">
        <v>0</v>
      </c>
    </row>
    <row r="71" spans="2:43" ht="15.75" thickBot="1" x14ac:dyDescent="0.3">
      <c r="B71" s="254" t="s">
        <v>152</v>
      </c>
      <c r="C71" s="299">
        <v>180</v>
      </c>
      <c r="D71" s="299">
        <v>0</v>
      </c>
      <c r="E71" s="268">
        <v>0</v>
      </c>
      <c r="F71" s="319">
        <v>0</v>
      </c>
      <c r="G71" s="299">
        <v>1</v>
      </c>
      <c r="H71" s="299"/>
      <c r="I71" s="267"/>
      <c r="J71" s="273"/>
      <c r="M71" s="567"/>
      <c r="N71" s="567"/>
    </row>
    <row r="72" spans="2:43" x14ac:dyDescent="0.25">
      <c r="C72" s="567"/>
      <c r="D72" s="567"/>
      <c r="G72" s="567"/>
      <c r="H72" s="567"/>
      <c r="M72" s="567"/>
      <c r="N72" s="567"/>
    </row>
    <row r="73" spans="2:43" ht="15.75" thickBot="1" x14ac:dyDescent="0.3">
      <c r="C73" s="567"/>
      <c r="D73" s="567"/>
      <c r="G73" s="567"/>
      <c r="H73" s="567"/>
      <c r="M73" s="567"/>
      <c r="N73" s="567"/>
    </row>
    <row r="74" spans="2:43" ht="33.75" x14ac:dyDescent="0.25">
      <c r="B74" s="251" t="s">
        <v>43</v>
      </c>
      <c r="C74" s="568" t="s">
        <v>193</v>
      </c>
      <c r="D74" s="568" t="s">
        <v>284</v>
      </c>
      <c r="E74" s="253" t="s">
        <v>169</v>
      </c>
      <c r="F74" s="201" t="s">
        <v>170</v>
      </c>
      <c r="G74" s="570" t="s">
        <v>194</v>
      </c>
      <c r="H74" s="570" t="s">
        <v>285</v>
      </c>
      <c r="I74" s="253" t="s">
        <v>169</v>
      </c>
      <c r="J74" s="202" t="s">
        <v>170</v>
      </c>
      <c r="L74" s="251" t="s">
        <v>43</v>
      </c>
      <c r="M74" s="571" t="s">
        <v>195</v>
      </c>
      <c r="N74" s="571" t="s">
        <v>286</v>
      </c>
      <c r="O74" s="253" t="s">
        <v>169</v>
      </c>
      <c r="P74" s="201" t="s">
        <v>170</v>
      </c>
      <c r="Q74" s="252" t="s">
        <v>196</v>
      </c>
      <c r="R74" s="252" t="s">
        <v>287</v>
      </c>
      <c r="S74" s="253" t="s">
        <v>169</v>
      </c>
      <c r="T74" s="201" t="s">
        <v>170</v>
      </c>
      <c r="U74" s="252" t="s">
        <v>197</v>
      </c>
      <c r="V74" s="252" t="s">
        <v>288</v>
      </c>
      <c r="W74" s="253" t="s">
        <v>169</v>
      </c>
      <c r="X74" s="202" t="s">
        <v>170</v>
      </c>
      <c r="AA74" s="301"/>
      <c r="AB74" s="302" t="s">
        <v>154</v>
      </c>
      <c r="AC74" s="302" t="s">
        <v>155</v>
      </c>
      <c r="AD74" s="300" t="s">
        <v>168</v>
      </c>
      <c r="AE74" s="300" t="s">
        <v>187</v>
      </c>
      <c r="AF74" s="300" t="s">
        <v>156</v>
      </c>
      <c r="AG74" s="302" t="s">
        <v>157</v>
      </c>
      <c r="AH74" s="300" t="s">
        <v>158</v>
      </c>
      <c r="AI74" s="302" t="s">
        <v>159</v>
      </c>
      <c r="AJ74" s="302" t="s">
        <v>160</v>
      </c>
      <c r="AK74" s="302" t="s">
        <v>161</v>
      </c>
      <c r="AL74" s="302" t="s">
        <v>162</v>
      </c>
      <c r="AM74" s="302" t="s">
        <v>163</v>
      </c>
      <c r="AN74" s="302" t="s">
        <v>164</v>
      </c>
      <c r="AO74" s="302" t="s">
        <v>165</v>
      </c>
      <c r="AP74" s="302" t="s">
        <v>166</v>
      </c>
      <c r="AQ74" s="303" t="s">
        <v>167</v>
      </c>
    </row>
    <row r="75" spans="2:43" x14ac:dyDescent="0.25">
      <c r="B75" s="245" t="s">
        <v>149</v>
      </c>
      <c r="C75" s="295">
        <v>108544</v>
      </c>
      <c r="D75" s="295">
        <v>0</v>
      </c>
      <c r="E75" s="298">
        <v>0</v>
      </c>
      <c r="F75" s="262">
        <v>0</v>
      </c>
      <c r="G75" s="295">
        <v>236</v>
      </c>
      <c r="H75" s="295"/>
      <c r="I75" s="257">
        <v>0</v>
      </c>
      <c r="J75" s="259">
        <v>0</v>
      </c>
      <c r="L75" s="245" t="s">
        <v>149</v>
      </c>
      <c r="M75" s="295">
        <v>4219350</v>
      </c>
      <c r="N75" s="567"/>
      <c r="O75" s="257" t="e">
        <f>SUM(M75-#REF!)</f>
        <v>#REF!</v>
      </c>
      <c r="P75" s="258"/>
      <c r="Q75" s="131">
        <v>2.56</v>
      </c>
      <c r="S75" s="261" t="e">
        <f>SUM(Q75-#REF!)</f>
        <v>#REF!</v>
      </c>
      <c r="T75" s="262"/>
      <c r="U75" s="260">
        <v>10794011.85</v>
      </c>
      <c r="W75" s="261" t="e">
        <f>SUM(U75-#REF!)</f>
        <v>#REF!</v>
      </c>
      <c r="X75" s="266"/>
      <c r="AA75" s="255">
        <v>45566</v>
      </c>
      <c r="AB75" s="47">
        <v>19765</v>
      </c>
      <c r="AC75" s="47">
        <v>4396</v>
      </c>
      <c r="AD75" s="47">
        <v>6418</v>
      </c>
      <c r="AE75" s="47">
        <v>30161</v>
      </c>
      <c r="AF75" s="47">
        <v>9420</v>
      </c>
      <c r="AG75" s="47">
        <v>3133</v>
      </c>
      <c r="AH75" s="47">
        <v>5926</v>
      </c>
      <c r="AI75" s="47">
        <v>15200</v>
      </c>
      <c r="AJ75" s="47">
        <v>443</v>
      </c>
      <c r="AK75" s="47">
        <v>643</v>
      </c>
      <c r="AL75" s="47">
        <v>1966</v>
      </c>
      <c r="AM75" s="47">
        <v>611</v>
      </c>
      <c r="AN75" s="47">
        <v>558</v>
      </c>
      <c r="AO75" s="47">
        <v>591</v>
      </c>
      <c r="AP75" s="47">
        <v>3208</v>
      </c>
      <c r="AQ75" s="308">
        <v>6105</v>
      </c>
    </row>
    <row r="76" spans="2:43" x14ac:dyDescent="0.25">
      <c r="B76" s="245" t="s">
        <v>150</v>
      </c>
      <c r="C76" s="295">
        <v>9511</v>
      </c>
      <c r="D76" s="295">
        <v>0</v>
      </c>
      <c r="E76" s="298">
        <v>0</v>
      </c>
      <c r="F76" s="262">
        <v>0</v>
      </c>
      <c r="G76" s="295">
        <v>86</v>
      </c>
      <c r="H76" s="295"/>
      <c r="I76" s="265">
        <v>0</v>
      </c>
      <c r="J76" s="266">
        <v>0</v>
      </c>
      <c r="L76" s="320" t="s">
        <v>153</v>
      </c>
      <c r="M76" s="295">
        <v>2725162</v>
      </c>
      <c r="N76" s="567"/>
      <c r="O76" s="265" t="e">
        <f>SUM(M76-#REF!)</f>
        <v>#REF!</v>
      </c>
      <c r="P76" s="262"/>
      <c r="Q76" s="131">
        <v>2.89</v>
      </c>
      <c r="S76" s="261" t="e">
        <f>SUM(Q76-#REF!)</f>
        <v>#REF!</v>
      </c>
      <c r="T76" s="262"/>
      <c r="U76" s="260">
        <v>7871744.8300000001</v>
      </c>
      <c r="W76" s="261" t="e">
        <f>SUM(U76-#REF!)</f>
        <v>#REF!</v>
      </c>
      <c r="X76" s="266"/>
      <c r="AA76" s="255">
        <v>45931</v>
      </c>
      <c r="AB76" s="47">
        <v>0</v>
      </c>
      <c r="AC76" s="47">
        <v>0</v>
      </c>
      <c r="AD76" s="47">
        <v>0</v>
      </c>
      <c r="AE76" s="47">
        <v>0</v>
      </c>
      <c r="AF76" s="47">
        <v>0</v>
      </c>
      <c r="AG76" s="47">
        <v>0</v>
      </c>
      <c r="AH76" s="47">
        <v>0</v>
      </c>
      <c r="AI76" s="47">
        <v>0</v>
      </c>
      <c r="AJ76" s="47">
        <v>0</v>
      </c>
      <c r="AK76" s="47">
        <v>0</v>
      </c>
      <c r="AL76" s="47">
        <v>0</v>
      </c>
      <c r="AM76" s="47">
        <v>0</v>
      </c>
      <c r="AN76" s="47">
        <v>0</v>
      </c>
      <c r="AO76" s="47">
        <v>0</v>
      </c>
      <c r="AP76" s="47">
        <v>0</v>
      </c>
      <c r="AQ76" s="308">
        <v>0</v>
      </c>
    </row>
    <row r="77" spans="2:43" ht="15.75" thickBot="1" x14ac:dyDescent="0.3">
      <c r="B77" s="245" t="s">
        <v>151</v>
      </c>
      <c r="C77" s="295">
        <v>29498</v>
      </c>
      <c r="D77" s="295">
        <v>0</v>
      </c>
      <c r="E77" s="298">
        <v>0</v>
      </c>
      <c r="F77" s="262">
        <v>0</v>
      </c>
      <c r="G77" s="295">
        <v>295</v>
      </c>
      <c r="H77" s="295"/>
      <c r="I77" s="265">
        <v>0</v>
      </c>
      <c r="J77" s="266">
        <v>0</v>
      </c>
      <c r="L77" s="254" t="s">
        <v>151</v>
      </c>
      <c r="M77" s="299">
        <v>1122650</v>
      </c>
      <c r="N77" s="572"/>
      <c r="O77" s="316" t="e">
        <f>SUM(M77-#REF!)</f>
        <v>#REF!</v>
      </c>
      <c r="P77" s="269"/>
      <c r="Q77" s="267">
        <v>2.92</v>
      </c>
      <c r="R77" s="526"/>
      <c r="S77" s="310" t="e">
        <f>SUM(Q77-#REF!)</f>
        <v>#REF!</v>
      </c>
      <c r="T77" s="272"/>
      <c r="U77" s="270">
        <v>3279747.09</v>
      </c>
      <c r="V77" s="526"/>
      <c r="W77" s="310" t="e">
        <f>SUM(U77-#REF!)</f>
        <v>#REF!</v>
      </c>
      <c r="X77" s="311"/>
      <c r="AA77" s="256" t="s">
        <v>169</v>
      </c>
      <c r="AB77" s="296">
        <v>0</v>
      </c>
      <c r="AC77" s="298">
        <v>0</v>
      </c>
      <c r="AD77" s="296">
        <v>0</v>
      </c>
      <c r="AE77" s="298">
        <v>0</v>
      </c>
      <c r="AF77" s="296">
        <v>0</v>
      </c>
      <c r="AG77" s="298">
        <v>0</v>
      </c>
      <c r="AH77" s="296">
        <v>0</v>
      </c>
      <c r="AI77" s="298">
        <v>0</v>
      </c>
      <c r="AJ77" s="298">
        <v>0</v>
      </c>
      <c r="AK77" s="298">
        <v>0</v>
      </c>
      <c r="AL77" s="298">
        <v>0</v>
      </c>
      <c r="AM77" s="298">
        <v>0</v>
      </c>
      <c r="AN77" s="298">
        <v>0</v>
      </c>
      <c r="AO77" s="298">
        <v>0</v>
      </c>
      <c r="AP77" s="298">
        <v>0</v>
      </c>
      <c r="AQ77" s="297">
        <v>0</v>
      </c>
    </row>
    <row r="78" spans="2:43" ht="15.75" thickBot="1" x14ac:dyDescent="0.3">
      <c r="B78" s="245" t="s">
        <v>147</v>
      </c>
      <c r="C78" s="295">
        <v>2132</v>
      </c>
      <c r="D78" s="295">
        <v>0</v>
      </c>
      <c r="E78" s="298">
        <v>0</v>
      </c>
      <c r="F78" s="262">
        <v>0</v>
      </c>
      <c r="G78" s="295">
        <v>11</v>
      </c>
      <c r="H78" s="295"/>
      <c r="I78" s="265">
        <v>0</v>
      </c>
      <c r="J78" s="266">
        <v>0</v>
      </c>
      <c r="M78" s="567"/>
      <c r="N78" s="567"/>
      <c r="AA78" s="254" t="s">
        <v>170</v>
      </c>
      <c r="AB78" s="269">
        <v>0</v>
      </c>
      <c r="AC78" s="272">
        <v>0</v>
      </c>
      <c r="AD78" s="269">
        <v>0</v>
      </c>
      <c r="AE78" s="272">
        <v>0</v>
      </c>
      <c r="AF78" s="269">
        <v>0</v>
      </c>
      <c r="AG78" s="272">
        <v>0</v>
      </c>
      <c r="AH78" s="269">
        <v>0</v>
      </c>
      <c r="AI78" s="272">
        <v>0</v>
      </c>
      <c r="AJ78" s="272">
        <v>0</v>
      </c>
      <c r="AK78" s="272">
        <v>0</v>
      </c>
      <c r="AL78" s="272">
        <v>0</v>
      </c>
      <c r="AM78" s="272">
        <v>0</v>
      </c>
      <c r="AN78" s="272">
        <v>0</v>
      </c>
      <c r="AO78" s="272">
        <v>0</v>
      </c>
      <c r="AP78" s="272">
        <v>0</v>
      </c>
      <c r="AQ78" s="321">
        <v>0</v>
      </c>
    </row>
    <row r="79" spans="2:43" ht="15.75" thickBot="1" x14ac:dyDescent="0.3">
      <c r="B79" s="254" t="s">
        <v>152</v>
      </c>
      <c r="C79" s="299">
        <v>982</v>
      </c>
      <c r="D79" s="299">
        <v>0</v>
      </c>
      <c r="E79" s="268">
        <v>0</v>
      </c>
      <c r="F79" s="319">
        <v>0</v>
      </c>
      <c r="G79" s="299">
        <v>3</v>
      </c>
      <c r="H79" s="299"/>
      <c r="I79" s="267"/>
      <c r="J79" s="273"/>
      <c r="M79" s="567"/>
      <c r="N79" s="567"/>
    </row>
    <row r="80" spans="2:43" x14ac:dyDescent="0.25">
      <c r="C80" s="567"/>
      <c r="D80" s="567"/>
      <c r="G80" s="567"/>
      <c r="H80" s="567"/>
      <c r="M80" s="567"/>
      <c r="N80" s="567"/>
    </row>
    <row r="81" spans="2:43" ht="15.75" thickBot="1" x14ac:dyDescent="0.3">
      <c r="C81" s="567"/>
      <c r="D81" s="567"/>
      <c r="G81" s="567"/>
      <c r="H81" s="567"/>
      <c r="M81" s="567"/>
      <c r="N81" s="567"/>
    </row>
    <row r="82" spans="2:43" ht="33.75" x14ac:dyDescent="0.25">
      <c r="B82" s="251" t="s">
        <v>44</v>
      </c>
      <c r="C82" s="568" t="s">
        <v>193</v>
      </c>
      <c r="D82" s="568" t="s">
        <v>284</v>
      </c>
      <c r="E82" s="253" t="s">
        <v>169</v>
      </c>
      <c r="F82" s="201" t="s">
        <v>170</v>
      </c>
      <c r="G82" s="570" t="s">
        <v>194</v>
      </c>
      <c r="H82" s="570" t="s">
        <v>285</v>
      </c>
      <c r="I82" s="253" t="s">
        <v>169</v>
      </c>
      <c r="J82" s="202" t="s">
        <v>170</v>
      </c>
      <c r="L82" s="251" t="s">
        <v>44</v>
      </c>
      <c r="M82" s="571" t="s">
        <v>195</v>
      </c>
      <c r="N82" s="571" t="s">
        <v>286</v>
      </c>
      <c r="O82" s="253" t="s">
        <v>169</v>
      </c>
      <c r="P82" s="201" t="s">
        <v>170</v>
      </c>
      <c r="Q82" s="252" t="s">
        <v>196</v>
      </c>
      <c r="R82" s="252" t="s">
        <v>287</v>
      </c>
      <c r="S82" s="253" t="s">
        <v>169</v>
      </c>
      <c r="T82" s="201" t="s">
        <v>170</v>
      </c>
      <c r="U82" s="252" t="s">
        <v>197</v>
      </c>
      <c r="V82" s="252" t="s">
        <v>288</v>
      </c>
      <c r="W82" s="253" t="s">
        <v>169</v>
      </c>
      <c r="X82" s="202" t="s">
        <v>170</v>
      </c>
      <c r="AA82" s="301"/>
      <c r="AB82" s="302" t="s">
        <v>154</v>
      </c>
      <c r="AC82" s="302" t="s">
        <v>155</v>
      </c>
      <c r="AD82" s="300" t="s">
        <v>168</v>
      </c>
      <c r="AE82" s="300" t="s">
        <v>187</v>
      </c>
      <c r="AF82" s="300" t="s">
        <v>156</v>
      </c>
      <c r="AG82" s="302" t="s">
        <v>157</v>
      </c>
      <c r="AH82" s="300" t="s">
        <v>158</v>
      </c>
      <c r="AI82" s="302" t="s">
        <v>159</v>
      </c>
      <c r="AJ82" s="302" t="s">
        <v>160</v>
      </c>
      <c r="AK82" s="302" t="s">
        <v>161</v>
      </c>
      <c r="AL82" s="302" t="s">
        <v>162</v>
      </c>
      <c r="AM82" s="302" t="s">
        <v>163</v>
      </c>
      <c r="AN82" s="302" t="s">
        <v>164</v>
      </c>
      <c r="AO82" s="302" t="s">
        <v>165</v>
      </c>
      <c r="AP82" s="302" t="s">
        <v>166</v>
      </c>
      <c r="AQ82" s="303" t="s">
        <v>167</v>
      </c>
    </row>
    <row r="83" spans="2:43" x14ac:dyDescent="0.25">
      <c r="B83" s="245" t="s">
        <v>149</v>
      </c>
      <c r="C83" s="295">
        <v>109053</v>
      </c>
      <c r="D83" s="295">
        <v>0</v>
      </c>
      <c r="E83" s="298">
        <v>0</v>
      </c>
      <c r="F83" s="262">
        <v>0</v>
      </c>
      <c r="G83" s="295">
        <v>206</v>
      </c>
      <c r="H83" s="295"/>
      <c r="I83" s="257">
        <v>0</v>
      </c>
      <c r="J83" s="259">
        <v>0</v>
      </c>
      <c r="L83" s="245" t="s">
        <v>149</v>
      </c>
      <c r="M83" s="295">
        <v>4226690</v>
      </c>
      <c r="N83" s="567"/>
      <c r="O83" s="265" t="e">
        <f>SUM(M83-#REF!)</f>
        <v>#REF!</v>
      </c>
      <c r="P83" s="262"/>
      <c r="Q83" s="131">
        <v>2.66</v>
      </c>
      <c r="S83" s="263" t="e">
        <f>SUM(Q83-#REF!)</f>
        <v>#REF!</v>
      </c>
      <c r="T83" s="258"/>
      <c r="U83" s="260">
        <v>11229153.4</v>
      </c>
      <c r="W83" s="263" t="e">
        <f>SUM(U83-#REF!)</f>
        <v>#REF!</v>
      </c>
      <c r="X83" s="259"/>
      <c r="AA83" s="255">
        <v>45597</v>
      </c>
      <c r="AB83" s="482">
        <v>21715</v>
      </c>
      <c r="AC83" s="482">
        <v>4928</v>
      </c>
      <c r="AD83" s="482">
        <v>5605</v>
      </c>
      <c r="AE83" s="482">
        <v>29011</v>
      </c>
      <c r="AF83" s="482">
        <v>8630</v>
      </c>
      <c r="AG83" s="482">
        <v>2481</v>
      </c>
      <c r="AH83" s="482">
        <v>6049</v>
      </c>
      <c r="AI83" s="482">
        <v>17749</v>
      </c>
      <c r="AJ83" s="482">
        <v>482</v>
      </c>
      <c r="AK83" s="482">
        <v>1954</v>
      </c>
      <c r="AL83" s="482">
        <v>1463</v>
      </c>
      <c r="AM83" s="482">
        <v>495</v>
      </c>
      <c r="AN83" s="482">
        <v>113</v>
      </c>
      <c r="AO83" s="482">
        <v>116</v>
      </c>
      <c r="AP83" s="482">
        <v>712</v>
      </c>
      <c r="AQ83" s="483">
        <v>1263</v>
      </c>
    </row>
    <row r="84" spans="2:43" x14ac:dyDescent="0.25">
      <c r="B84" s="245" t="s">
        <v>150</v>
      </c>
      <c r="C84" s="295">
        <v>9165</v>
      </c>
      <c r="D84" s="295">
        <v>0</v>
      </c>
      <c r="E84" s="298">
        <v>0</v>
      </c>
      <c r="F84" s="262">
        <v>0</v>
      </c>
      <c r="G84" s="295">
        <v>77</v>
      </c>
      <c r="H84" s="295"/>
      <c r="I84" s="265">
        <v>0</v>
      </c>
      <c r="J84" s="266">
        <v>0</v>
      </c>
      <c r="L84" s="320" t="s">
        <v>153</v>
      </c>
      <c r="M84" s="295">
        <v>2157741</v>
      </c>
      <c r="N84" s="567"/>
      <c r="O84" s="265" t="e">
        <f>SUM(M84-#REF!)</f>
        <v>#REF!</v>
      </c>
      <c r="P84" s="262"/>
      <c r="Q84" s="131">
        <v>3.33</v>
      </c>
      <c r="S84" s="263" t="e">
        <f>SUM(Q84-#REF!)</f>
        <v>#REF!</v>
      </c>
      <c r="T84" s="258"/>
      <c r="U84" s="260">
        <v>7178484.3899999997</v>
      </c>
      <c r="W84" s="263" t="e">
        <f>SUM(U84-#REF!)</f>
        <v>#REF!</v>
      </c>
      <c r="X84" s="259"/>
      <c r="AA84" s="255">
        <v>45962</v>
      </c>
      <c r="AB84" s="47">
        <v>0</v>
      </c>
      <c r="AC84" s="47">
        <v>0</v>
      </c>
      <c r="AD84" s="47">
        <v>0</v>
      </c>
      <c r="AE84" s="47">
        <v>0</v>
      </c>
      <c r="AF84" s="47">
        <v>0</v>
      </c>
      <c r="AG84" s="47">
        <v>0</v>
      </c>
      <c r="AH84" s="47">
        <v>0</v>
      </c>
      <c r="AI84" s="47">
        <v>0</v>
      </c>
      <c r="AJ84" s="47">
        <v>0</v>
      </c>
      <c r="AK84" s="47">
        <v>0</v>
      </c>
      <c r="AL84" s="47">
        <v>0</v>
      </c>
      <c r="AM84" s="47">
        <v>0</v>
      </c>
      <c r="AN84" s="47">
        <v>0</v>
      </c>
      <c r="AO84" s="47">
        <v>0</v>
      </c>
      <c r="AP84" s="47">
        <v>0</v>
      </c>
      <c r="AQ84" s="308">
        <v>0</v>
      </c>
    </row>
    <row r="85" spans="2:43" ht="15.75" thickBot="1" x14ac:dyDescent="0.3">
      <c r="B85" s="245" t="s">
        <v>151</v>
      </c>
      <c r="C85" s="295">
        <v>29689</v>
      </c>
      <c r="D85" s="295">
        <v>0</v>
      </c>
      <c r="E85" s="298">
        <v>0</v>
      </c>
      <c r="F85" s="262">
        <v>0</v>
      </c>
      <c r="G85" s="295">
        <v>245</v>
      </c>
      <c r="H85" s="295"/>
      <c r="I85" s="265">
        <v>0</v>
      </c>
      <c r="J85" s="266">
        <v>0</v>
      </c>
      <c r="L85" s="254" t="s">
        <v>151</v>
      </c>
      <c r="M85" s="299">
        <v>1132282</v>
      </c>
      <c r="N85" s="572"/>
      <c r="O85" s="316" t="e">
        <f>SUM(M85-#REF!)</f>
        <v>#REF!</v>
      </c>
      <c r="P85" s="272"/>
      <c r="Q85" s="267">
        <v>3.04</v>
      </c>
      <c r="R85" s="526"/>
      <c r="S85" s="271" t="e">
        <f>SUM(Q85-#REF!)</f>
        <v>#REF!</v>
      </c>
      <c r="T85" s="269"/>
      <c r="U85" s="270">
        <v>3437418.37</v>
      </c>
      <c r="V85" s="526"/>
      <c r="W85" s="271" t="e">
        <f>SUM(U85-#REF!)</f>
        <v>#REF!</v>
      </c>
      <c r="X85" s="321"/>
      <c r="AA85" s="256" t="s">
        <v>169</v>
      </c>
      <c r="AB85" s="296">
        <v>0</v>
      </c>
      <c r="AC85" s="298">
        <v>0</v>
      </c>
      <c r="AD85" s="296">
        <v>0</v>
      </c>
      <c r="AE85" s="298">
        <v>0</v>
      </c>
      <c r="AF85" s="296">
        <v>0</v>
      </c>
      <c r="AG85" s="298">
        <v>0</v>
      </c>
      <c r="AH85" s="296">
        <v>0</v>
      </c>
      <c r="AI85" s="298">
        <v>0</v>
      </c>
      <c r="AJ85" s="298">
        <v>0</v>
      </c>
      <c r="AK85" s="298">
        <v>0</v>
      </c>
      <c r="AL85" s="298">
        <v>0</v>
      </c>
      <c r="AM85" s="298">
        <v>0</v>
      </c>
      <c r="AN85" s="298">
        <v>0</v>
      </c>
      <c r="AO85" s="298">
        <v>0</v>
      </c>
      <c r="AP85" s="298">
        <v>0</v>
      </c>
      <c r="AQ85" s="297">
        <v>0</v>
      </c>
    </row>
    <row r="86" spans="2:43" ht="15.75" thickBot="1" x14ac:dyDescent="0.3">
      <c r="B86" s="245" t="s">
        <v>147</v>
      </c>
      <c r="C86" s="295">
        <v>2245</v>
      </c>
      <c r="D86" s="295">
        <v>0</v>
      </c>
      <c r="E86" s="298">
        <v>0</v>
      </c>
      <c r="F86" s="262">
        <v>0</v>
      </c>
      <c r="G86" s="295">
        <v>11</v>
      </c>
      <c r="H86" s="295"/>
      <c r="I86" s="265">
        <v>0</v>
      </c>
      <c r="J86" s="266">
        <v>0</v>
      </c>
      <c r="M86" s="567"/>
      <c r="N86" s="567"/>
      <c r="AA86" s="254" t="s">
        <v>170</v>
      </c>
      <c r="AB86" s="269">
        <v>0</v>
      </c>
      <c r="AC86" s="272">
        <v>0</v>
      </c>
      <c r="AD86" s="269">
        <v>0</v>
      </c>
      <c r="AE86" s="272">
        <v>0</v>
      </c>
      <c r="AF86" s="269">
        <v>0</v>
      </c>
      <c r="AG86" s="272">
        <v>0</v>
      </c>
      <c r="AH86" s="269">
        <v>0</v>
      </c>
      <c r="AI86" s="272">
        <v>0</v>
      </c>
      <c r="AJ86" s="272">
        <v>0</v>
      </c>
      <c r="AK86" s="272">
        <v>0</v>
      </c>
      <c r="AL86" s="272">
        <v>0</v>
      </c>
      <c r="AM86" s="272">
        <v>0</v>
      </c>
      <c r="AN86" s="272">
        <v>0</v>
      </c>
      <c r="AO86" s="272">
        <v>0</v>
      </c>
      <c r="AP86" s="272">
        <v>0</v>
      </c>
      <c r="AQ86" s="321">
        <v>0</v>
      </c>
    </row>
    <row r="87" spans="2:43" ht="15.75" thickBot="1" x14ac:dyDescent="0.3">
      <c r="B87" s="254" t="s">
        <v>152</v>
      </c>
      <c r="C87" s="299">
        <v>498</v>
      </c>
      <c r="D87" s="299">
        <v>0</v>
      </c>
      <c r="E87" s="268">
        <v>0</v>
      </c>
      <c r="F87" s="319">
        <v>0</v>
      </c>
      <c r="G87" s="299">
        <v>3</v>
      </c>
      <c r="H87" s="299"/>
      <c r="I87" s="267"/>
      <c r="J87" s="273"/>
      <c r="M87" s="567"/>
      <c r="N87" s="567"/>
    </row>
    <row r="88" spans="2:43" x14ac:dyDescent="0.25">
      <c r="C88" s="567"/>
      <c r="D88" s="567"/>
      <c r="G88" s="567"/>
      <c r="H88" s="567"/>
      <c r="M88" s="567"/>
      <c r="N88" s="567"/>
    </row>
    <row r="89" spans="2:43" ht="15.75" thickBot="1" x14ac:dyDescent="0.3">
      <c r="C89" s="567"/>
      <c r="D89" s="567"/>
      <c r="G89" s="567"/>
      <c r="H89" s="567"/>
      <c r="M89" s="567"/>
      <c r="N89" s="567"/>
    </row>
    <row r="90" spans="2:43" ht="33.75" x14ac:dyDescent="0.25">
      <c r="B90" s="251" t="s">
        <v>45</v>
      </c>
      <c r="C90" s="568" t="s">
        <v>193</v>
      </c>
      <c r="D90" s="568" t="s">
        <v>284</v>
      </c>
      <c r="E90" s="253" t="s">
        <v>169</v>
      </c>
      <c r="F90" s="201" t="s">
        <v>170</v>
      </c>
      <c r="G90" s="570" t="s">
        <v>194</v>
      </c>
      <c r="H90" s="570" t="s">
        <v>285</v>
      </c>
      <c r="I90" s="253" t="s">
        <v>169</v>
      </c>
      <c r="J90" s="202" t="s">
        <v>170</v>
      </c>
      <c r="L90" s="251" t="s">
        <v>45</v>
      </c>
      <c r="M90" s="571" t="s">
        <v>195</v>
      </c>
      <c r="N90" s="571" t="s">
        <v>286</v>
      </c>
      <c r="O90" s="253" t="s">
        <v>169</v>
      </c>
      <c r="P90" s="201" t="s">
        <v>170</v>
      </c>
      <c r="Q90" s="252" t="s">
        <v>196</v>
      </c>
      <c r="R90" s="252" t="s">
        <v>287</v>
      </c>
      <c r="S90" s="253" t="s">
        <v>169</v>
      </c>
      <c r="T90" s="201" t="s">
        <v>170</v>
      </c>
      <c r="U90" s="252" t="s">
        <v>197</v>
      </c>
      <c r="V90" s="252" t="s">
        <v>288</v>
      </c>
      <c r="W90" s="253" t="s">
        <v>169</v>
      </c>
      <c r="X90" s="202" t="s">
        <v>170</v>
      </c>
      <c r="AA90" s="301"/>
      <c r="AB90" s="302" t="s">
        <v>154</v>
      </c>
      <c r="AC90" s="302" t="s">
        <v>155</v>
      </c>
      <c r="AD90" s="300" t="s">
        <v>168</v>
      </c>
      <c r="AE90" s="300" t="s">
        <v>187</v>
      </c>
      <c r="AF90" s="300" t="s">
        <v>156</v>
      </c>
      <c r="AG90" s="302" t="s">
        <v>157</v>
      </c>
      <c r="AH90" s="300" t="s">
        <v>158</v>
      </c>
      <c r="AI90" s="302" t="s">
        <v>159</v>
      </c>
      <c r="AJ90" s="302" t="s">
        <v>160</v>
      </c>
      <c r="AK90" s="302" t="s">
        <v>161</v>
      </c>
      <c r="AL90" s="302" t="s">
        <v>162</v>
      </c>
      <c r="AM90" s="302" t="s">
        <v>163</v>
      </c>
      <c r="AN90" s="302" t="s">
        <v>164</v>
      </c>
      <c r="AO90" s="302" t="s">
        <v>165</v>
      </c>
      <c r="AP90" s="302" t="s">
        <v>166</v>
      </c>
      <c r="AQ90" s="303" t="s">
        <v>167</v>
      </c>
    </row>
    <row r="91" spans="2:43" x14ac:dyDescent="0.25">
      <c r="B91" s="245" t="s">
        <v>149</v>
      </c>
      <c r="C91" s="295">
        <v>74061</v>
      </c>
      <c r="D91" s="295">
        <v>0</v>
      </c>
      <c r="E91" s="298">
        <v>0</v>
      </c>
      <c r="F91" s="262">
        <v>0</v>
      </c>
      <c r="G91" s="295">
        <v>164</v>
      </c>
      <c r="H91" s="295"/>
      <c r="I91" s="257">
        <v>0</v>
      </c>
      <c r="J91" s="259">
        <v>0</v>
      </c>
      <c r="L91" s="245" t="s">
        <v>149</v>
      </c>
      <c r="M91" s="295">
        <v>2862410</v>
      </c>
      <c r="N91" s="295"/>
      <c r="O91" s="131"/>
      <c r="P91" s="131"/>
      <c r="Q91" s="260">
        <v>2.75</v>
      </c>
      <c r="R91" s="131"/>
      <c r="S91" s="131"/>
      <c r="T91" s="131"/>
      <c r="U91" s="260">
        <v>7882258.3499999996</v>
      </c>
      <c r="V91" s="131"/>
      <c r="W91" s="260"/>
      <c r="X91" s="340"/>
      <c r="AA91" s="255">
        <v>45627</v>
      </c>
      <c r="AB91" s="47">
        <v>15978</v>
      </c>
      <c r="AC91" s="47">
        <v>3862</v>
      </c>
      <c r="AD91" s="47">
        <v>4210</v>
      </c>
      <c r="AE91" s="47">
        <v>16140</v>
      </c>
      <c r="AF91" s="47">
        <v>6715</v>
      </c>
      <c r="AG91" s="47">
        <v>1870</v>
      </c>
      <c r="AH91" s="47">
        <v>5357</v>
      </c>
      <c r="AI91" s="47">
        <v>9665</v>
      </c>
      <c r="AJ91" s="47">
        <v>283</v>
      </c>
      <c r="AK91" s="47">
        <v>2171</v>
      </c>
      <c r="AL91" s="47">
        <v>703</v>
      </c>
      <c r="AM91" s="47">
        <v>296</v>
      </c>
      <c r="AN91" s="47">
        <v>772</v>
      </c>
      <c r="AO91" s="47">
        <v>469</v>
      </c>
      <c r="AP91" s="47">
        <v>1689</v>
      </c>
      <c r="AQ91" s="308">
        <v>3881</v>
      </c>
    </row>
    <row r="92" spans="2:43" x14ac:dyDescent="0.25">
      <c r="B92" s="245" t="s">
        <v>150</v>
      </c>
      <c r="C92" s="295">
        <v>5967</v>
      </c>
      <c r="D92" s="295">
        <v>0</v>
      </c>
      <c r="E92" s="298">
        <v>0</v>
      </c>
      <c r="F92" s="262">
        <v>0</v>
      </c>
      <c r="G92" s="295">
        <v>56</v>
      </c>
      <c r="H92" s="295"/>
      <c r="I92" s="265">
        <v>0</v>
      </c>
      <c r="J92" s="266">
        <v>0</v>
      </c>
      <c r="L92" s="320" t="s">
        <v>153</v>
      </c>
      <c r="M92" s="295">
        <v>1197231</v>
      </c>
      <c r="N92" s="295"/>
      <c r="O92" s="131"/>
      <c r="P92" s="131"/>
      <c r="Q92" s="260">
        <v>4.18</v>
      </c>
      <c r="R92" s="131"/>
      <c r="S92" s="131"/>
      <c r="T92" s="131"/>
      <c r="U92" s="260">
        <v>5005986.7300000004</v>
      </c>
      <c r="V92" s="131"/>
      <c r="W92" s="260"/>
      <c r="X92" s="340"/>
      <c r="AA92" s="255">
        <v>45992</v>
      </c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308"/>
    </row>
    <row r="93" spans="2:43" ht="15.75" thickBot="1" x14ac:dyDescent="0.3">
      <c r="B93" s="245" t="s">
        <v>151</v>
      </c>
      <c r="C93" s="295">
        <v>22319</v>
      </c>
      <c r="D93" s="295">
        <v>0</v>
      </c>
      <c r="E93" s="298">
        <v>0</v>
      </c>
      <c r="F93" s="262">
        <v>0</v>
      </c>
      <c r="G93" s="295">
        <v>132</v>
      </c>
      <c r="H93" s="295"/>
      <c r="I93" s="265">
        <v>0</v>
      </c>
      <c r="J93" s="266">
        <v>0</v>
      </c>
      <c r="L93" s="254" t="s">
        <v>151</v>
      </c>
      <c r="M93" s="299">
        <v>841988</v>
      </c>
      <c r="N93" s="299"/>
      <c r="O93" s="267"/>
      <c r="P93" s="269"/>
      <c r="Q93" s="270">
        <v>3.21</v>
      </c>
      <c r="R93" s="267"/>
      <c r="S93" s="310"/>
      <c r="T93" s="272"/>
      <c r="U93" s="270">
        <v>2704715.3</v>
      </c>
      <c r="V93" s="267"/>
      <c r="W93" s="271"/>
      <c r="X93" s="321"/>
      <c r="AA93" s="256" t="s">
        <v>169</v>
      </c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308"/>
    </row>
    <row r="94" spans="2:43" ht="15.75" thickBot="1" x14ac:dyDescent="0.3">
      <c r="B94" s="245" t="s">
        <v>147</v>
      </c>
      <c r="C94" s="295">
        <v>2565</v>
      </c>
      <c r="D94" s="295">
        <v>0</v>
      </c>
      <c r="E94" s="298">
        <v>0</v>
      </c>
      <c r="F94" s="262">
        <v>0</v>
      </c>
      <c r="G94" s="295">
        <v>14</v>
      </c>
      <c r="H94" s="295"/>
      <c r="I94" s="265">
        <v>0</v>
      </c>
      <c r="J94" s="266">
        <v>0</v>
      </c>
      <c r="M94" s="567"/>
      <c r="N94" s="567"/>
      <c r="AA94" s="254" t="s">
        <v>170</v>
      </c>
      <c r="AB94" s="338"/>
      <c r="AC94" s="338"/>
      <c r="AD94" s="338"/>
      <c r="AE94" s="338"/>
      <c r="AF94" s="338"/>
      <c r="AG94" s="338"/>
      <c r="AH94" s="338"/>
      <c r="AI94" s="338"/>
      <c r="AJ94" s="338"/>
      <c r="AK94" s="338"/>
      <c r="AL94" s="338"/>
      <c r="AM94" s="338"/>
      <c r="AN94" s="338"/>
      <c r="AO94" s="338"/>
      <c r="AP94" s="338"/>
      <c r="AQ94" s="339"/>
    </row>
    <row r="95" spans="2:43" ht="15.75" thickBot="1" x14ac:dyDescent="0.3">
      <c r="B95" s="254" t="s">
        <v>152</v>
      </c>
      <c r="C95" s="299">
        <v>0</v>
      </c>
      <c r="D95" s="299">
        <v>0</v>
      </c>
      <c r="E95" s="268">
        <v>0</v>
      </c>
      <c r="F95" s="319">
        <v>0</v>
      </c>
      <c r="G95" s="299">
        <v>0</v>
      </c>
      <c r="H95" s="299"/>
      <c r="I95" s="267"/>
      <c r="J95" s="273"/>
      <c r="M95" s="567"/>
      <c r="N95" s="567"/>
    </row>
    <row r="96" spans="2:43" x14ac:dyDescent="0.25">
      <c r="C96" s="567"/>
      <c r="D96" s="567"/>
      <c r="G96" s="567"/>
      <c r="H96" s="567"/>
      <c r="M96" s="567"/>
      <c r="N96" s="567"/>
    </row>
    <row r="97" spans="2:43" ht="15.75" thickBot="1" x14ac:dyDescent="0.3">
      <c r="C97" s="567"/>
      <c r="D97" s="567"/>
      <c r="G97" s="567"/>
      <c r="H97" s="567"/>
      <c r="M97" s="567"/>
      <c r="N97" s="567"/>
    </row>
    <row r="98" spans="2:43" ht="34.5" thickBot="1" x14ac:dyDescent="0.3">
      <c r="B98" s="328"/>
      <c r="C98" s="568" t="s">
        <v>193</v>
      </c>
      <c r="D98" s="568" t="s">
        <v>284</v>
      </c>
      <c r="E98" s="253" t="s">
        <v>169</v>
      </c>
      <c r="F98" s="201" t="s">
        <v>170</v>
      </c>
      <c r="G98" s="570" t="s">
        <v>194</v>
      </c>
      <c r="H98" s="570" t="s">
        <v>285</v>
      </c>
      <c r="I98" s="253" t="s">
        <v>169</v>
      </c>
      <c r="J98" s="202" t="s">
        <v>170</v>
      </c>
      <c r="L98" s="328"/>
      <c r="M98" s="571" t="s">
        <v>195</v>
      </c>
      <c r="N98" s="571" t="s">
        <v>286</v>
      </c>
      <c r="O98" s="253" t="s">
        <v>169</v>
      </c>
      <c r="P98" s="201" t="s">
        <v>170</v>
      </c>
      <c r="Q98" s="252" t="s">
        <v>196</v>
      </c>
      <c r="R98" s="252" t="s">
        <v>287</v>
      </c>
      <c r="S98" s="253" t="s">
        <v>169</v>
      </c>
      <c r="T98" s="201" t="s">
        <v>170</v>
      </c>
      <c r="U98" s="252" t="s">
        <v>197</v>
      </c>
      <c r="V98" s="252" t="s">
        <v>288</v>
      </c>
      <c r="W98" s="253" t="s">
        <v>169</v>
      </c>
      <c r="X98" s="202" t="s">
        <v>170</v>
      </c>
      <c r="AA98" s="330"/>
      <c r="AB98" s="331" t="s">
        <v>154</v>
      </c>
      <c r="AC98" s="331" t="s">
        <v>155</v>
      </c>
      <c r="AD98" s="329" t="s">
        <v>168</v>
      </c>
      <c r="AE98" s="329" t="s">
        <v>187</v>
      </c>
      <c r="AF98" s="329" t="s">
        <v>156</v>
      </c>
      <c r="AG98" s="331" t="s">
        <v>157</v>
      </c>
      <c r="AH98" s="329" t="s">
        <v>158</v>
      </c>
      <c r="AI98" s="331" t="s">
        <v>159</v>
      </c>
      <c r="AJ98" s="332" t="s">
        <v>160</v>
      </c>
      <c r="AK98" s="331" t="s">
        <v>161</v>
      </c>
      <c r="AL98" s="331" t="s">
        <v>162</v>
      </c>
      <c r="AM98" s="331" t="s">
        <v>163</v>
      </c>
      <c r="AN98" s="331" t="s">
        <v>164</v>
      </c>
      <c r="AO98" s="331" t="s">
        <v>165</v>
      </c>
      <c r="AP98" s="331" t="s">
        <v>166</v>
      </c>
      <c r="AQ98" s="333" t="s">
        <v>167</v>
      </c>
    </row>
    <row r="99" spans="2:43" x14ac:dyDescent="0.25">
      <c r="B99" s="334" t="s">
        <v>149</v>
      </c>
      <c r="C99" s="295">
        <f>SUM(C3,C11,C19,C27,C35,C43,C51,C59,C67,C75,C83,C91)</f>
        <v>1192714</v>
      </c>
      <c r="D99" s="295">
        <f>SUM(D3,D11,D19,D27,D35,D43,D51,D59,D67,D75,D83,D91)</f>
        <v>243979</v>
      </c>
      <c r="E99" s="298">
        <v>0</v>
      </c>
      <c r="F99" s="262">
        <v>0</v>
      </c>
      <c r="G99" s="295">
        <f>SUM(G3,G11,G19,G27,G35,G43,G51,G59,G67,G75,G83,G91)</f>
        <v>2566</v>
      </c>
      <c r="H99" s="295">
        <f>SUM(H3,H11,H19,H27,H35,H43,H51,H59,H67,H75,H83,H91)</f>
        <v>560</v>
      </c>
      <c r="I99" s="257">
        <v>0</v>
      </c>
      <c r="J99" s="259">
        <v>0</v>
      </c>
      <c r="L99" s="334" t="s">
        <v>149</v>
      </c>
      <c r="M99" s="295">
        <f>SUM(M3,M11,M19,M27,M35,M43,M51,M59,M67,M75,M83,M91)</f>
        <v>45883150</v>
      </c>
      <c r="N99" s="295">
        <f>SUM(N3,N11,N19,N27,N35,N43,N51,N59,N67,N75,N83,N91)</f>
        <v>9380775</v>
      </c>
      <c r="O99" s="298">
        <f>SUM(N99-M99)</f>
        <v>-36502375</v>
      </c>
      <c r="P99" s="131"/>
      <c r="Q99" s="260">
        <f>SUM(U99/M99)</f>
        <v>2.5539708640317853</v>
      </c>
      <c r="R99" s="387">
        <f>SUM(V99/N99)</f>
        <v>2.8173321873725787</v>
      </c>
      <c r="S99" s="573">
        <f>SUM(R99-Q99)</f>
        <v>0.26336132334079343</v>
      </c>
      <c r="T99" s="131"/>
      <c r="U99" s="260">
        <f>SUM(U3,U11,U19,U27,U35,U43,U51,U59,U67,U75,U83,U91)</f>
        <v>117184228.25</v>
      </c>
      <c r="V99" s="260">
        <f>SUM(V3,V11,V19,V27,V35,V43,V51,V59,V67,V75,V83,V91)</f>
        <v>26428759.350000001</v>
      </c>
      <c r="W99" s="261">
        <f>SUM(V99-U99)</f>
        <v>-90755468.900000006</v>
      </c>
      <c r="X99" s="340"/>
      <c r="AA99" s="328">
        <v>2024</v>
      </c>
      <c r="AB99" s="327">
        <f>SUM(AB3,AB11,AB20,AB27,AB35,AB43,AB51,AB59,AB67,AB75,AB83,AB91)</f>
        <v>236384</v>
      </c>
      <c r="AC99" s="327">
        <f t="shared" ref="AC99:AQ99" si="15">SUM(AC3,AC11,AC20,AC27,AC35,AC43,AC51,AC59,AC67,AC75,AC83,AC91)</f>
        <v>49540</v>
      </c>
      <c r="AD99" s="327">
        <f t="shared" si="15"/>
        <v>71933</v>
      </c>
      <c r="AE99" s="327">
        <f t="shared" si="15"/>
        <v>290707</v>
      </c>
      <c r="AF99" s="327">
        <f t="shared" si="15"/>
        <v>94592</v>
      </c>
      <c r="AG99" s="327">
        <f t="shared" si="15"/>
        <v>33777</v>
      </c>
      <c r="AH99" s="327">
        <f t="shared" si="15"/>
        <v>80655</v>
      </c>
      <c r="AI99" s="327">
        <f t="shared" si="15"/>
        <v>153693</v>
      </c>
      <c r="AJ99" s="327">
        <f t="shared" si="15"/>
        <v>7864</v>
      </c>
      <c r="AK99" s="327">
        <f t="shared" si="15"/>
        <v>14752</v>
      </c>
      <c r="AL99" s="327">
        <f t="shared" si="15"/>
        <v>19552</v>
      </c>
      <c r="AM99" s="327">
        <f t="shared" si="15"/>
        <v>5958</v>
      </c>
      <c r="AN99" s="327">
        <f t="shared" si="15"/>
        <v>7172</v>
      </c>
      <c r="AO99" s="327">
        <f t="shared" si="15"/>
        <v>5642</v>
      </c>
      <c r="AP99" s="327">
        <f t="shared" si="15"/>
        <v>37767</v>
      </c>
      <c r="AQ99" s="327">
        <f t="shared" si="15"/>
        <v>76438</v>
      </c>
    </row>
    <row r="100" spans="2:43" x14ac:dyDescent="0.25">
      <c r="B100" s="334" t="s">
        <v>150</v>
      </c>
      <c r="C100" s="295">
        <f t="shared" ref="C100:D103" si="16">SUM(C4,C12,C20,C28,C36,C44,C52,C60,C68,C76,C84,C92)</f>
        <v>75557</v>
      </c>
      <c r="D100" s="295">
        <f t="shared" si="16"/>
        <v>17952</v>
      </c>
      <c r="E100" s="298">
        <v>0</v>
      </c>
      <c r="F100" s="262">
        <v>0</v>
      </c>
      <c r="G100" s="295">
        <f t="shared" ref="G100:H103" si="17">SUM(G4,G12,G20,G28,G36,G44,G52,G60,G68,G76,G84,G92)</f>
        <v>890</v>
      </c>
      <c r="H100" s="295">
        <f t="shared" si="17"/>
        <v>175</v>
      </c>
      <c r="I100" s="265">
        <v>0</v>
      </c>
      <c r="J100" s="266">
        <v>0</v>
      </c>
      <c r="L100" s="337" t="s">
        <v>153</v>
      </c>
      <c r="M100" s="295">
        <f t="shared" ref="M100:N101" si="18">SUM(M4,M12,M20,M28,M36,M44,M52,M60,M68,M76,M84,M92)</f>
        <v>31211552</v>
      </c>
      <c r="N100" s="295">
        <f t="shared" si="18"/>
        <v>6466329</v>
      </c>
      <c r="O100" s="298">
        <f t="shared" ref="O100:O101" si="19">SUM(N100-M100)</f>
        <v>-24745223</v>
      </c>
      <c r="P100" s="131"/>
      <c r="Q100" s="260">
        <f t="shared" ref="Q100:Q101" si="20">SUM(U100/M100)</f>
        <v>2.6824605383288858</v>
      </c>
      <c r="R100" s="387">
        <f t="shared" ref="R100:R101" si="21">SUM(V100/N100)</f>
        <v>3.0818812807081115</v>
      </c>
      <c r="S100" s="573">
        <f t="shared" ref="S100:S101" si="22">SUM(R100-Q100)</f>
        <v>0.39942074237922576</v>
      </c>
      <c r="T100" s="131"/>
      <c r="U100" s="260">
        <f t="shared" ref="U100:V101" si="23">SUM(U4,U12,U20,U28,U36,U44,U52,U60,U68,U76,U84,U92)</f>
        <v>83723756.580000013</v>
      </c>
      <c r="V100" s="260">
        <f t="shared" si="23"/>
        <v>19928458.300000001</v>
      </c>
      <c r="W100" s="261">
        <f t="shared" ref="W100:W101" si="24">SUM(V100-U100)</f>
        <v>-63795298.280000016</v>
      </c>
      <c r="X100" s="340"/>
      <c r="AA100" s="334">
        <v>2025</v>
      </c>
      <c r="AB100" s="110">
        <f>SUM(AB4,AB12,AB21,AB28,AB36,AB44,AB52,AB60,AB68,AB76,AB84,AB92)</f>
        <v>48350</v>
      </c>
      <c r="AC100" s="110">
        <f t="shared" ref="AC100:AQ100" si="25">SUM(AC4,AC12,AC21,AC28,AC36,AC44,AC52,AC60,AC68,AC76,AC84,AC92)</f>
        <v>12521</v>
      </c>
      <c r="AD100" s="110">
        <f t="shared" si="25"/>
        <v>10889</v>
      </c>
      <c r="AE100" s="110">
        <f t="shared" si="25"/>
        <v>47808</v>
      </c>
      <c r="AF100" s="110">
        <f t="shared" si="25"/>
        <v>25876</v>
      </c>
      <c r="AG100" s="110">
        <f t="shared" si="25"/>
        <v>10549</v>
      </c>
      <c r="AH100" s="110">
        <f t="shared" si="25"/>
        <v>26334</v>
      </c>
      <c r="AI100" s="110">
        <f t="shared" si="25"/>
        <v>31349</v>
      </c>
      <c r="AJ100" s="110">
        <f t="shared" si="25"/>
        <v>1163</v>
      </c>
      <c r="AK100" s="110">
        <f t="shared" si="25"/>
        <v>3016</v>
      </c>
      <c r="AL100" s="110">
        <f t="shared" si="25"/>
        <v>2323</v>
      </c>
      <c r="AM100" s="110">
        <f t="shared" si="25"/>
        <v>971</v>
      </c>
      <c r="AN100" s="110">
        <f t="shared" si="25"/>
        <v>1367</v>
      </c>
      <c r="AO100" s="110">
        <f t="shared" si="25"/>
        <v>1029</v>
      </c>
      <c r="AP100" s="110">
        <f t="shared" si="25"/>
        <v>5418</v>
      </c>
      <c r="AQ100" s="110">
        <f t="shared" si="25"/>
        <v>15016</v>
      </c>
    </row>
    <row r="101" spans="2:43" ht="15.75" thickBot="1" x14ac:dyDescent="0.3">
      <c r="B101" s="334" t="s">
        <v>151</v>
      </c>
      <c r="C101" s="295">
        <f t="shared" si="16"/>
        <v>345833</v>
      </c>
      <c r="D101" s="295">
        <f t="shared" si="16"/>
        <v>82375</v>
      </c>
      <c r="E101" s="298">
        <v>0</v>
      </c>
      <c r="F101" s="262">
        <v>0</v>
      </c>
      <c r="G101" s="295">
        <f t="shared" si="17"/>
        <v>3225</v>
      </c>
      <c r="H101" s="295">
        <f t="shared" si="17"/>
        <v>536</v>
      </c>
      <c r="I101" s="265">
        <v>0</v>
      </c>
      <c r="J101" s="266">
        <v>0</v>
      </c>
      <c r="L101" s="336" t="s">
        <v>151</v>
      </c>
      <c r="M101" s="299">
        <f t="shared" si="18"/>
        <v>13322867</v>
      </c>
      <c r="N101" s="299">
        <f t="shared" si="18"/>
        <v>3182309</v>
      </c>
      <c r="O101" s="386">
        <f t="shared" si="19"/>
        <v>-10140558</v>
      </c>
      <c r="P101" s="269"/>
      <c r="Q101" s="270">
        <f t="shared" si="20"/>
        <v>2.8437879151687091</v>
      </c>
      <c r="R101" s="388">
        <f t="shared" si="21"/>
        <v>2.8569634029882076</v>
      </c>
      <c r="S101" s="574">
        <f t="shared" si="22"/>
        <v>1.317548781949851E-2</v>
      </c>
      <c r="T101" s="272"/>
      <c r="U101" s="270">
        <f t="shared" si="23"/>
        <v>37887408.169999994</v>
      </c>
      <c r="V101" s="270">
        <f t="shared" si="23"/>
        <v>9091740.3499999996</v>
      </c>
      <c r="W101" s="310">
        <f t="shared" si="24"/>
        <v>-28795667.819999993</v>
      </c>
      <c r="X101" s="321"/>
      <c r="AA101" s="335" t="s">
        <v>169</v>
      </c>
      <c r="AB101" s="521">
        <f>SUM(AB100-AB99)</f>
        <v>-188034</v>
      </c>
      <c r="AC101" s="521">
        <f t="shared" ref="AC101:AQ101" si="26">SUM(AC100-AC99)</f>
        <v>-37019</v>
      </c>
      <c r="AD101" s="521">
        <f t="shared" si="26"/>
        <v>-61044</v>
      </c>
      <c r="AE101" s="521">
        <f t="shared" si="26"/>
        <v>-242899</v>
      </c>
      <c r="AF101" s="521">
        <f t="shared" si="26"/>
        <v>-68716</v>
      </c>
      <c r="AG101" s="521">
        <f t="shared" si="26"/>
        <v>-23228</v>
      </c>
      <c r="AH101" s="521">
        <f t="shared" si="26"/>
        <v>-54321</v>
      </c>
      <c r="AI101" s="521">
        <f t="shared" si="26"/>
        <v>-122344</v>
      </c>
      <c r="AJ101" s="521">
        <f t="shared" si="26"/>
        <v>-6701</v>
      </c>
      <c r="AK101" s="521">
        <f t="shared" si="26"/>
        <v>-11736</v>
      </c>
      <c r="AL101" s="521">
        <f t="shared" si="26"/>
        <v>-17229</v>
      </c>
      <c r="AM101" s="521">
        <f t="shared" si="26"/>
        <v>-4987</v>
      </c>
      <c r="AN101" s="521">
        <f t="shared" si="26"/>
        <v>-5805</v>
      </c>
      <c r="AO101" s="521">
        <f t="shared" si="26"/>
        <v>-4613</v>
      </c>
      <c r="AP101" s="521">
        <f t="shared" si="26"/>
        <v>-32349</v>
      </c>
      <c r="AQ101" s="522">
        <f t="shared" si="26"/>
        <v>-61422</v>
      </c>
    </row>
    <row r="102" spans="2:43" ht="15.75" thickBot="1" x14ac:dyDescent="0.3">
      <c r="B102" s="334" t="s">
        <v>147</v>
      </c>
      <c r="C102" s="295">
        <f t="shared" si="16"/>
        <v>34976</v>
      </c>
      <c r="D102" s="295">
        <f t="shared" si="16"/>
        <v>7518</v>
      </c>
      <c r="E102" s="298">
        <v>0</v>
      </c>
      <c r="F102" s="262">
        <v>0</v>
      </c>
      <c r="G102" s="295">
        <f t="shared" si="17"/>
        <v>148</v>
      </c>
      <c r="H102" s="295">
        <f t="shared" si="17"/>
        <v>37</v>
      </c>
      <c r="I102" s="265">
        <v>0</v>
      </c>
      <c r="J102" s="266">
        <v>0</v>
      </c>
      <c r="AA102" s="336" t="s">
        <v>170</v>
      </c>
      <c r="AB102" s="314"/>
      <c r="AC102" s="315"/>
      <c r="AD102" s="315"/>
      <c r="AE102" s="315"/>
      <c r="AF102" s="315"/>
      <c r="AG102" s="315"/>
      <c r="AH102" s="314"/>
      <c r="AI102" s="314"/>
      <c r="AJ102" s="315"/>
      <c r="AK102" s="315"/>
      <c r="AL102" s="315"/>
      <c r="AM102" s="314"/>
      <c r="AN102" s="314"/>
      <c r="AO102" s="315"/>
      <c r="AP102" s="314"/>
      <c r="AQ102" s="317"/>
    </row>
    <row r="103" spans="2:43" ht="15.75" thickBot="1" x14ac:dyDescent="0.3">
      <c r="B103" s="336" t="s">
        <v>152</v>
      </c>
      <c r="C103" s="295">
        <f t="shared" si="16"/>
        <v>5658</v>
      </c>
      <c r="D103" s="295">
        <f t="shared" si="16"/>
        <v>0</v>
      </c>
      <c r="E103" s="268">
        <v>0</v>
      </c>
      <c r="F103" s="319">
        <v>0</v>
      </c>
      <c r="G103" s="295">
        <f t="shared" si="17"/>
        <v>16</v>
      </c>
      <c r="H103" s="295">
        <f t="shared" si="17"/>
        <v>0</v>
      </c>
      <c r="I103" s="267"/>
      <c r="J103" s="273"/>
    </row>
  </sheetData>
  <mergeCells count="2">
    <mergeCell ref="AU2:BB2"/>
    <mergeCell ref="AU19:BB19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AD213"/>
  <sheetViews>
    <sheetView topLeftCell="A4" zoomScaleNormal="100" workbookViewId="0">
      <selection activeCell="B29" sqref="B29:E34"/>
    </sheetView>
  </sheetViews>
  <sheetFormatPr defaultRowHeight="15" x14ac:dyDescent="0.25"/>
  <cols>
    <col min="2" max="5" width="20.7109375" customWidth="1"/>
    <col min="6" max="6" width="11" customWidth="1"/>
    <col min="7" max="7" width="16.28515625" customWidth="1"/>
    <col min="8" max="8" width="12.5703125" customWidth="1"/>
    <col min="9" max="9" width="13.28515625" customWidth="1"/>
  </cols>
  <sheetData>
    <row r="3" spans="2:8" s="25" customFormat="1" x14ac:dyDescent="0.25">
      <c r="B3" s="596" t="s">
        <v>382</v>
      </c>
      <c r="C3" s="597"/>
      <c r="D3" s="597"/>
      <c r="E3" s="598"/>
      <c r="G3" s="25" t="s">
        <v>91</v>
      </c>
    </row>
    <row r="4" spans="2:8" s="61" customFormat="1" x14ac:dyDescent="0.25">
      <c r="B4" s="47"/>
      <c r="C4" s="47">
        <v>2025</v>
      </c>
      <c r="D4" s="47">
        <v>2024</v>
      </c>
      <c r="E4" s="47" t="s">
        <v>59</v>
      </c>
      <c r="F4" t="s">
        <v>89</v>
      </c>
      <c r="G4" s="75">
        <f>C5+C8</f>
        <v>5286</v>
      </c>
      <c r="H4" s="106">
        <v>1780</v>
      </c>
    </row>
    <row r="5" spans="2:8" x14ac:dyDescent="0.25">
      <c r="B5" s="43" t="s">
        <v>60</v>
      </c>
      <c r="C5" s="62">
        <v>4952</v>
      </c>
      <c r="D5" s="62">
        <v>4659</v>
      </c>
      <c r="E5" s="62">
        <f>C5-D5</f>
        <v>293</v>
      </c>
    </row>
    <row r="6" spans="2:8" x14ac:dyDescent="0.25">
      <c r="B6" s="43" t="s">
        <v>61</v>
      </c>
      <c r="C6" s="62">
        <v>465</v>
      </c>
      <c r="D6" s="62">
        <v>837</v>
      </c>
      <c r="E6" s="62">
        <f>C6-D6</f>
        <v>-372</v>
      </c>
    </row>
    <row r="7" spans="2:8" x14ac:dyDescent="0.25">
      <c r="B7" s="43" t="s">
        <v>62</v>
      </c>
      <c r="C7" s="62">
        <v>4487</v>
      </c>
      <c r="D7" s="62">
        <v>3822</v>
      </c>
      <c r="E7" s="62">
        <f>C7-D7</f>
        <v>665</v>
      </c>
    </row>
    <row r="8" spans="2:8" x14ac:dyDescent="0.25">
      <c r="B8" s="43" t="s">
        <v>24</v>
      </c>
      <c r="C8" s="62">
        <v>334</v>
      </c>
      <c r="D8" s="62">
        <v>246</v>
      </c>
      <c r="E8" s="62">
        <f>C8-D8</f>
        <v>88</v>
      </c>
    </row>
    <row r="12" spans="2:8" x14ac:dyDescent="0.25">
      <c r="B12" s="596" t="s">
        <v>383</v>
      </c>
      <c r="C12" s="597"/>
      <c r="D12" s="597"/>
      <c r="E12" s="598"/>
    </row>
    <row r="13" spans="2:8" x14ac:dyDescent="0.25">
      <c r="B13" s="47"/>
      <c r="C13" s="47">
        <v>2025</v>
      </c>
      <c r="D13" s="47">
        <v>2024</v>
      </c>
      <c r="E13" s="47" t="s">
        <v>59</v>
      </c>
    </row>
    <row r="14" spans="2:8" x14ac:dyDescent="0.25">
      <c r="B14" s="43" t="s">
        <v>18</v>
      </c>
      <c r="C14" s="62">
        <v>31974</v>
      </c>
      <c r="D14" s="62">
        <v>32923</v>
      </c>
      <c r="E14" s="62">
        <f>C14-D14</f>
        <v>-949</v>
      </c>
    </row>
    <row r="15" spans="2:8" x14ac:dyDescent="0.25">
      <c r="B15" s="43" t="s">
        <v>22</v>
      </c>
      <c r="C15" s="62">
        <v>0</v>
      </c>
      <c r="D15" s="62">
        <v>0</v>
      </c>
      <c r="E15" s="62">
        <f>C15-D15</f>
        <v>0</v>
      </c>
    </row>
    <row r="16" spans="2:8" x14ac:dyDescent="0.25">
      <c r="B16" s="43" t="s">
        <v>64</v>
      </c>
      <c r="C16" s="62">
        <v>2</v>
      </c>
      <c r="D16" s="62">
        <v>722</v>
      </c>
      <c r="E16" s="62">
        <f>C16-D16</f>
        <v>-720</v>
      </c>
    </row>
    <row r="17" spans="1:12" x14ac:dyDescent="0.25">
      <c r="B17" s="43" t="s">
        <v>87</v>
      </c>
      <c r="C17" s="62">
        <f>SUM(C14:C16)</f>
        <v>31976</v>
      </c>
      <c r="D17" s="62">
        <f>SUM(D14:D16)</f>
        <v>33645</v>
      </c>
      <c r="E17" s="62">
        <f>C17-D17</f>
        <v>-1669</v>
      </c>
    </row>
    <row r="18" spans="1:12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</row>
    <row r="20" spans="1:12" x14ac:dyDescent="0.25">
      <c r="B20" s="596" t="s">
        <v>413</v>
      </c>
      <c r="C20" s="597"/>
      <c r="D20" s="597"/>
      <c r="E20" s="598"/>
      <c r="G20" s="25" t="s">
        <v>91</v>
      </c>
    </row>
    <row r="21" spans="1:12" x14ac:dyDescent="0.25">
      <c r="B21" s="47"/>
      <c r="C21" s="47">
        <v>2025</v>
      </c>
      <c r="D21" s="47">
        <v>2024</v>
      </c>
      <c r="E21" s="47" t="s">
        <v>59</v>
      </c>
      <c r="F21" t="s">
        <v>90</v>
      </c>
      <c r="G21" s="75">
        <f>C22+C25-C5-C8</f>
        <v>4280</v>
      </c>
      <c r="H21" s="106">
        <v>2094</v>
      </c>
    </row>
    <row r="22" spans="1:12" x14ac:dyDescent="0.25">
      <c r="B22" s="43" t="s">
        <v>60</v>
      </c>
      <c r="C22" s="62">
        <v>8901</v>
      </c>
      <c r="D22" s="62">
        <v>9208</v>
      </c>
      <c r="E22" s="62">
        <f>C22-D22</f>
        <v>-307</v>
      </c>
    </row>
    <row r="23" spans="1:12" x14ac:dyDescent="0.25">
      <c r="B23" s="43" t="s">
        <v>61</v>
      </c>
      <c r="C23" s="62">
        <v>1101</v>
      </c>
      <c r="D23" s="62">
        <v>1396</v>
      </c>
      <c r="E23" s="62">
        <f>C23-D23</f>
        <v>-295</v>
      </c>
      <c r="I23" s="75"/>
    </row>
    <row r="24" spans="1:12" x14ac:dyDescent="0.25">
      <c r="B24" s="43" t="s">
        <v>62</v>
      </c>
      <c r="C24" s="62">
        <v>7800</v>
      </c>
      <c r="D24" s="62">
        <v>7812</v>
      </c>
      <c r="E24" s="62">
        <f>C24-D24</f>
        <v>-12</v>
      </c>
    </row>
    <row r="25" spans="1:12" x14ac:dyDescent="0.25">
      <c r="B25" s="43" t="s">
        <v>24</v>
      </c>
      <c r="C25" s="62">
        <v>665</v>
      </c>
      <c r="D25" s="62">
        <v>626</v>
      </c>
      <c r="E25" s="62">
        <f>C25-D25</f>
        <v>39</v>
      </c>
    </row>
    <row r="29" spans="1:12" x14ac:dyDescent="0.25">
      <c r="B29" s="596" t="s">
        <v>414</v>
      </c>
      <c r="C29" s="597"/>
      <c r="D29" s="597"/>
      <c r="E29" s="598"/>
    </row>
    <row r="30" spans="1:12" x14ac:dyDescent="0.25">
      <c r="B30" s="47"/>
      <c r="C30" s="47">
        <v>2025</v>
      </c>
      <c r="D30" s="47">
        <v>2024</v>
      </c>
      <c r="E30" s="47" t="s">
        <v>59</v>
      </c>
    </row>
    <row r="31" spans="1:12" x14ac:dyDescent="0.25">
      <c r="B31" s="43" t="s">
        <v>18</v>
      </c>
      <c r="C31" s="62">
        <v>35507</v>
      </c>
      <c r="D31" s="62">
        <v>35518</v>
      </c>
      <c r="E31" s="62">
        <f>C31-D31</f>
        <v>-11</v>
      </c>
    </row>
    <row r="32" spans="1:12" x14ac:dyDescent="0.25">
      <c r="B32" s="43" t="s">
        <v>22</v>
      </c>
      <c r="C32" s="62">
        <v>5039</v>
      </c>
      <c r="D32" s="62">
        <v>9240</v>
      </c>
      <c r="E32" s="62">
        <f>C32-D32</f>
        <v>-4201</v>
      </c>
    </row>
    <row r="33" spans="1:12" x14ac:dyDescent="0.25">
      <c r="B33" s="43" t="s">
        <v>64</v>
      </c>
      <c r="C33" s="62">
        <v>54</v>
      </c>
      <c r="D33" s="62">
        <v>722</v>
      </c>
      <c r="E33" s="62">
        <f>C33-D33</f>
        <v>-668</v>
      </c>
    </row>
    <row r="34" spans="1:12" x14ac:dyDescent="0.25">
      <c r="B34" s="43" t="s">
        <v>87</v>
      </c>
      <c r="C34" s="62">
        <f>SUM(C31:C33)</f>
        <v>40600</v>
      </c>
      <c r="D34" s="62">
        <f>SUM(D31:D33)</f>
        <v>45480</v>
      </c>
      <c r="E34" s="62">
        <f>C34-D34</f>
        <v>-4880</v>
      </c>
    </row>
    <row r="35" spans="1:12" x14ac:dyDescent="0.25">
      <c r="A35" s="76"/>
      <c r="B35" s="76"/>
      <c r="C35" s="84"/>
      <c r="D35" s="84"/>
      <c r="E35" s="84"/>
      <c r="F35" s="76"/>
      <c r="G35" s="76"/>
      <c r="H35" s="76"/>
      <c r="I35" s="76"/>
      <c r="J35" s="76"/>
      <c r="K35" s="76"/>
      <c r="L35" s="76"/>
    </row>
    <row r="36" spans="1:12" x14ac:dyDescent="0.25">
      <c r="C36" s="75"/>
      <c r="D36" s="75"/>
      <c r="E36" s="75"/>
    </row>
    <row r="38" spans="1:12" x14ac:dyDescent="0.25">
      <c r="B38" s="596" t="s">
        <v>208</v>
      </c>
      <c r="C38" s="597"/>
      <c r="D38" s="597"/>
      <c r="E38" s="598"/>
      <c r="G38" t="s">
        <v>91</v>
      </c>
    </row>
    <row r="39" spans="1:12" x14ac:dyDescent="0.25">
      <c r="B39" s="47"/>
      <c r="C39" s="47">
        <v>2024</v>
      </c>
      <c r="D39" s="47">
        <v>2023</v>
      </c>
      <c r="E39" s="47" t="s">
        <v>59</v>
      </c>
      <c r="F39" t="s">
        <v>92</v>
      </c>
      <c r="G39" s="75">
        <f>C40+C43-C22-C25</f>
        <v>4380</v>
      </c>
      <c r="H39" s="106">
        <v>1931</v>
      </c>
    </row>
    <row r="40" spans="1:12" x14ac:dyDescent="0.25">
      <c r="B40" s="43" t="s">
        <v>60</v>
      </c>
      <c r="C40" s="62">
        <v>13112</v>
      </c>
      <c r="D40" s="62">
        <v>12257</v>
      </c>
      <c r="E40" s="62">
        <f>C40-D40</f>
        <v>855</v>
      </c>
    </row>
    <row r="41" spans="1:12" x14ac:dyDescent="0.25">
      <c r="B41" s="43" t="s">
        <v>61</v>
      </c>
      <c r="C41" s="62">
        <v>1927</v>
      </c>
      <c r="D41" s="62">
        <v>2323</v>
      </c>
      <c r="E41" s="62">
        <f>C41-D41</f>
        <v>-396</v>
      </c>
      <c r="I41" s="75"/>
    </row>
    <row r="42" spans="1:12" x14ac:dyDescent="0.25">
      <c r="B42" s="43" t="s">
        <v>62</v>
      </c>
      <c r="C42" s="62">
        <v>11185</v>
      </c>
      <c r="D42" s="62">
        <v>9934</v>
      </c>
      <c r="E42" s="62">
        <f>C42-D42</f>
        <v>1251</v>
      </c>
    </row>
    <row r="43" spans="1:12" x14ac:dyDescent="0.25">
      <c r="B43" s="43" t="s">
        <v>24</v>
      </c>
      <c r="C43" s="62">
        <v>834</v>
      </c>
      <c r="D43" s="62">
        <v>1657</v>
      </c>
      <c r="E43" s="62">
        <f>C43-D43</f>
        <v>-823</v>
      </c>
    </row>
    <row r="47" spans="1:12" x14ac:dyDescent="0.25">
      <c r="B47" s="596" t="s">
        <v>209</v>
      </c>
      <c r="C47" s="597"/>
      <c r="D47" s="597"/>
      <c r="E47" s="598"/>
    </row>
    <row r="48" spans="1:12" x14ac:dyDescent="0.25">
      <c r="B48" s="47"/>
      <c r="C48" s="47">
        <v>2024</v>
      </c>
      <c r="D48" s="47">
        <v>2023</v>
      </c>
      <c r="E48" s="47" t="s">
        <v>59</v>
      </c>
    </row>
    <row r="49" spans="1:12" x14ac:dyDescent="0.25">
      <c r="B49" s="43" t="s">
        <v>18</v>
      </c>
      <c r="C49" s="62">
        <v>35518</v>
      </c>
      <c r="D49" s="62">
        <v>34963</v>
      </c>
      <c r="E49" s="62">
        <f>C49-D49</f>
        <v>555</v>
      </c>
    </row>
    <row r="50" spans="1:12" x14ac:dyDescent="0.25">
      <c r="B50" s="43" t="s">
        <v>22</v>
      </c>
      <c r="C50" s="62">
        <v>25836</v>
      </c>
      <c r="D50" s="62">
        <v>21258</v>
      </c>
      <c r="E50" s="62">
        <f>C50-D50</f>
        <v>4578</v>
      </c>
    </row>
    <row r="51" spans="1:12" x14ac:dyDescent="0.25">
      <c r="B51" s="43" t="s">
        <v>64</v>
      </c>
      <c r="C51" s="62">
        <v>722</v>
      </c>
      <c r="D51" s="62">
        <v>445</v>
      </c>
      <c r="E51" s="62">
        <f>C51-D51</f>
        <v>277</v>
      </c>
    </row>
    <row r="52" spans="1:12" x14ac:dyDescent="0.25">
      <c r="B52" s="43" t="s">
        <v>87</v>
      </c>
      <c r="C52" s="62">
        <f>SUM(C49:C51)</f>
        <v>62076</v>
      </c>
      <c r="D52" s="62">
        <f>SUM(D49:D51)</f>
        <v>56666</v>
      </c>
      <c r="E52" s="62">
        <f>C52-D52</f>
        <v>5410</v>
      </c>
    </row>
    <row r="53" spans="1:12" x14ac:dyDescent="0.2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</row>
    <row r="56" spans="1:12" x14ac:dyDescent="0.25">
      <c r="B56" s="596" t="s">
        <v>211</v>
      </c>
      <c r="C56" s="597"/>
      <c r="D56" s="597"/>
      <c r="E56" s="598"/>
      <c r="G56" t="s">
        <v>91</v>
      </c>
    </row>
    <row r="57" spans="1:12" x14ac:dyDescent="0.25">
      <c r="B57" s="47"/>
      <c r="C57" s="47">
        <v>2024</v>
      </c>
      <c r="D57" s="47">
        <v>2023</v>
      </c>
      <c r="E57" s="47" t="s">
        <v>59</v>
      </c>
      <c r="F57" t="s">
        <v>38</v>
      </c>
      <c r="G57" s="75">
        <f>C58+C61-C40-C43</f>
        <v>4611</v>
      </c>
      <c r="H57" s="106">
        <v>2117</v>
      </c>
    </row>
    <row r="58" spans="1:12" x14ac:dyDescent="0.25">
      <c r="B58" s="43" t="s">
        <v>60</v>
      </c>
      <c r="C58" s="62">
        <v>17375</v>
      </c>
      <c r="D58" s="62">
        <v>15612</v>
      </c>
      <c r="E58" s="62">
        <f>C58-D58</f>
        <v>1763</v>
      </c>
    </row>
    <row r="59" spans="1:12" x14ac:dyDescent="0.25">
      <c r="B59" s="43" t="s">
        <v>61</v>
      </c>
      <c r="C59" s="62">
        <v>2665</v>
      </c>
      <c r="D59" s="62">
        <v>3189</v>
      </c>
      <c r="E59" s="62">
        <f>C59-D59</f>
        <v>-524</v>
      </c>
      <c r="I59" s="75">
        <v>0</v>
      </c>
    </row>
    <row r="60" spans="1:12" x14ac:dyDescent="0.25">
      <c r="B60" s="43" t="s">
        <v>62</v>
      </c>
      <c r="C60" s="62">
        <v>14710</v>
      </c>
      <c r="D60" s="62">
        <v>12423</v>
      </c>
      <c r="E60" s="62">
        <f>C60-D60</f>
        <v>2287</v>
      </c>
    </row>
    <row r="61" spans="1:12" x14ac:dyDescent="0.25">
      <c r="B61" s="43" t="s">
        <v>24</v>
      </c>
      <c r="C61" s="62">
        <v>1182</v>
      </c>
      <c r="D61" s="62">
        <v>2153</v>
      </c>
      <c r="E61" s="62">
        <f>C61-D61</f>
        <v>-971</v>
      </c>
    </row>
    <row r="65" spans="1:12" x14ac:dyDescent="0.25">
      <c r="B65" s="596" t="s">
        <v>212</v>
      </c>
      <c r="C65" s="597"/>
      <c r="D65" s="597"/>
      <c r="E65" s="598"/>
    </row>
    <row r="66" spans="1:12" x14ac:dyDescent="0.25">
      <c r="B66" s="47"/>
      <c r="C66" s="47">
        <v>2024</v>
      </c>
      <c r="D66" s="47">
        <v>2023</v>
      </c>
      <c r="E66" s="47" t="s">
        <v>59</v>
      </c>
    </row>
    <row r="67" spans="1:12" x14ac:dyDescent="0.25">
      <c r="B67" s="43" t="s">
        <v>18</v>
      </c>
      <c r="C67" s="62">
        <v>35518</v>
      </c>
      <c r="D67" s="62">
        <v>34963</v>
      </c>
      <c r="E67" s="62">
        <f>C67-D67</f>
        <v>555</v>
      </c>
    </row>
    <row r="68" spans="1:12" x14ac:dyDescent="0.25">
      <c r="B68" s="43" t="s">
        <v>22</v>
      </c>
      <c r="C68" s="62">
        <v>36470</v>
      </c>
      <c r="D68" s="62">
        <v>29990</v>
      </c>
      <c r="E68" s="62">
        <f>C68-D68</f>
        <v>6480</v>
      </c>
    </row>
    <row r="69" spans="1:12" x14ac:dyDescent="0.25">
      <c r="B69" s="43" t="s">
        <v>64</v>
      </c>
      <c r="C69" s="62">
        <v>722</v>
      </c>
      <c r="D69" s="62">
        <v>445</v>
      </c>
      <c r="E69" s="62">
        <f>C69-D69</f>
        <v>277</v>
      </c>
    </row>
    <row r="70" spans="1:12" x14ac:dyDescent="0.25">
      <c r="B70" s="43" t="s">
        <v>87</v>
      </c>
      <c r="C70" s="62">
        <f>SUM(C67:C69)</f>
        <v>72710</v>
      </c>
      <c r="D70" s="62">
        <f>SUM(D67:D69)</f>
        <v>65398</v>
      </c>
      <c r="E70" s="62">
        <f>C70-D70</f>
        <v>7312</v>
      </c>
    </row>
    <row r="71" spans="1:12" x14ac:dyDescent="0.25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</row>
    <row r="74" spans="1:12" x14ac:dyDescent="0.25">
      <c r="B74" s="596" t="s">
        <v>213</v>
      </c>
      <c r="C74" s="597"/>
      <c r="D74" s="597"/>
      <c r="E74" s="598"/>
      <c r="G74" t="s">
        <v>91</v>
      </c>
    </row>
    <row r="75" spans="1:12" x14ac:dyDescent="0.25">
      <c r="B75" s="47"/>
      <c r="C75" s="47">
        <v>2024</v>
      </c>
      <c r="D75" s="47">
        <v>2023</v>
      </c>
      <c r="E75" s="47" t="s">
        <v>59</v>
      </c>
      <c r="F75" t="s">
        <v>39</v>
      </c>
      <c r="G75" s="75">
        <f>C76+C79-C58-C61</f>
        <v>5508</v>
      </c>
      <c r="H75" s="106">
        <v>1892</v>
      </c>
    </row>
    <row r="76" spans="1:12" x14ac:dyDescent="0.25">
      <c r="B76" s="43" t="s">
        <v>60</v>
      </c>
      <c r="C76" s="62">
        <v>22282</v>
      </c>
      <c r="D76" s="62">
        <v>20978</v>
      </c>
      <c r="E76" s="62">
        <f>C76-D76</f>
        <v>1304</v>
      </c>
      <c r="I76" s="75">
        <v>0</v>
      </c>
    </row>
    <row r="77" spans="1:12" x14ac:dyDescent="0.25">
      <c r="B77" s="43" t="s">
        <v>61</v>
      </c>
      <c r="C77" s="62">
        <v>3581</v>
      </c>
      <c r="D77" s="62">
        <v>4179</v>
      </c>
      <c r="E77" s="62">
        <f>C77-D77</f>
        <v>-598</v>
      </c>
      <c r="I77" s="75"/>
    </row>
    <row r="78" spans="1:12" x14ac:dyDescent="0.25">
      <c r="B78" s="43" t="s">
        <v>62</v>
      </c>
      <c r="C78" s="62">
        <v>18701</v>
      </c>
      <c r="D78" s="62">
        <v>16799</v>
      </c>
      <c r="E78" s="62">
        <f>C78-D78</f>
        <v>1902</v>
      </c>
    </row>
    <row r="79" spans="1:12" x14ac:dyDescent="0.25">
      <c r="B79" s="43" t="s">
        <v>24</v>
      </c>
      <c r="C79" s="62">
        <v>1783</v>
      </c>
      <c r="D79" s="62">
        <v>2388</v>
      </c>
      <c r="E79" s="62">
        <f>C79-D79</f>
        <v>-605</v>
      </c>
    </row>
    <row r="83" spans="1:30" x14ac:dyDescent="0.25">
      <c r="B83" s="596" t="s">
        <v>214</v>
      </c>
      <c r="C83" s="597"/>
      <c r="D83" s="597"/>
      <c r="E83" s="598"/>
    </row>
    <row r="84" spans="1:30" x14ac:dyDescent="0.25">
      <c r="B84" s="47"/>
      <c r="C84" s="47">
        <v>2024</v>
      </c>
      <c r="D84" s="47">
        <v>2023</v>
      </c>
      <c r="E84" s="47" t="s">
        <v>59</v>
      </c>
    </row>
    <row r="85" spans="1:30" x14ac:dyDescent="0.25">
      <c r="B85" s="43" t="s">
        <v>18</v>
      </c>
      <c r="C85" s="62">
        <v>35518</v>
      </c>
      <c r="D85" s="62">
        <v>34963</v>
      </c>
      <c r="E85" s="62">
        <f>C85-D85</f>
        <v>555</v>
      </c>
    </row>
    <row r="86" spans="1:30" x14ac:dyDescent="0.25">
      <c r="B86" s="43" t="s">
        <v>22</v>
      </c>
      <c r="C86" s="62">
        <v>37681</v>
      </c>
      <c r="D86" s="62">
        <v>30000</v>
      </c>
      <c r="E86" s="62">
        <f>C86-D86</f>
        <v>7681</v>
      </c>
    </row>
    <row r="87" spans="1:30" x14ac:dyDescent="0.25">
      <c r="B87" s="43" t="s">
        <v>64</v>
      </c>
      <c r="C87" s="62">
        <v>35518</v>
      </c>
      <c r="D87" s="62">
        <v>927</v>
      </c>
      <c r="E87" s="62">
        <f>C87-D87</f>
        <v>34591</v>
      </c>
    </row>
    <row r="88" spans="1:30" x14ac:dyDescent="0.25">
      <c r="B88" s="43" t="s">
        <v>87</v>
      </c>
      <c r="C88" s="62">
        <f>SUM(C85:C87)</f>
        <v>108717</v>
      </c>
      <c r="D88" s="62">
        <f>SUM(D85:D87)</f>
        <v>65890</v>
      </c>
      <c r="E88" s="62">
        <f>C88-D88</f>
        <v>42827</v>
      </c>
    </row>
    <row r="90" spans="1:30" x14ac:dyDescent="0.25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</row>
    <row r="92" spans="1:30" x14ac:dyDescent="0.25">
      <c r="B92" s="596" t="s">
        <v>215</v>
      </c>
      <c r="C92" s="597"/>
      <c r="D92" s="597"/>
      <c r="E92" s="598"/>
      <c r="G92" t="s">
        <v>91</v>
      </c>
    </row>
    <row r="93" spans="1:30" x14ac:dyDescent="0.25">
      <c r="B93" s="47"/>
      <c r="C93" s="47">
        <v>2024</v>
      </c>
      <c r="D93" s="47">
        <v>2023</v>
      </c>
      <c r="E93" s="47" t="s">
        <v>59</v>
      </c>
      <c r="F93" t="s">
        <v>99</v>
      </c>
      <c r="G93" s="75">
        <f>C94+C97-C76-C79</f>
        <v>5245</v>
      </c>
      <c r="H93" s="106">
        <v>1940</v>
      </c>
      <c r="I93" s="75">
        <v>0</v>
      </c>
    </row>
    <row r="94" spans="1:30" x14ac:dyDescent="0.25">
      <c r="B94" s="43" t="s">
        <v>60</v>
      </c>
      <c r="C94" s="62">
        <v>27038</v>
      </c>
      <c r="D94" s="62">
        <v>26510</v>
      </c>
      <c r="E94" s="62">
        <f>C94-D94</f>
        <v>528</v>
      </c>
    </row>
    <row r="95" spans="1:30" x14ac:dyDescent="0.25">
      <c r="B95" s="43" t="s">
        <v>61</v>
      </c>
      <c r="C95" s="62">
        <v>4506</v>
      </c>
      <c r="D95" s="62">
        <v>5340</v>
      </c>
      <c r="E95" s="62">
        <f>C95-D95</f>
        <v>-834</v>
      </c>
    </row>
    <row r="96" spans="1:30" x14ac:dyDescent="0.25">
      <c r="B96" s="43" t="s">
        <v>62</v>
      </c>
      <c r="C96" s="62">
        <v>22532</v>
      </c>
      <c r="D96" s="62">
        <v>21170</v>
      </c>
      <c r="E96" s="62">
        <f>C96-D96</f>
        <v>1362</v>
      </c>
      <c r="AD96" t="s">
        <v>146</v>
      </c>
    </row>
    <row r="97" spans="1:12" x14ac:dyDescent="0.25">
      <c r="B97" s="43" t="s">
        <v>24</v>
      </c>
      <c r="C97" s="62">
        <v>2272</v>
      </c>
      <c r="D97" s="62">
        <v>3026</v>
      </c>
      <c r="E97" s="62">
        <f>C97-D97</f>
        <v>-754</v>
      </c>
    </row>
    <row r="101" spans="1:12" x14ac:dyDescent="0.25">
      <c r="B101" s="596" t="s">
        <v>216</v>
      </c>
      <c r="C101" s="597"/>
      <c r="D101" s="597"/>
      <c r="E101" s="598"/>
    </row>
    <row r="102" spans="1:12" x14ac:dyDescent="0.25">
      <c r="B102" s="47"/>
      <c r="C102" s="47">
        <v>2024</v>
      </c>
      <c r="D102" s="47">
        <v>2023</v>
      </c>
      <c r="E102" s="47" t="s">
        <v>59</v>
      </c>
    </row>
    <row r="103" spans="1:12" x14ac:dyDescent="0.25">
      <c r="B103" s="43" t="s">
        <v>18</v>
      </c>
      <c r="C103" s="62">
        <v>35527</v>
      </c>
      <c r="D103" s="62">
        <v>35020</v>
      </c>
      <c r="E103" s="62">
        <f>C103-D103</f>
        <v>507</v>
      </c>
    </row>
    <row r="104" spans="1:12" x14ac:dyDescent="0.25">
      <c r="B104" s="43" t="s">
        <v>22</v>
      </c>
      <c r="C104" s="62">
        <v>37681</v>
      </c>
      <c r="D104" s="62">
        <v>30000</v>
      </c>
      <c r="E104" s="62">
        <f>C104-D104</f>
        <v>7681</v>
      </c>
    </row>
    <row r="105" spans="1:12" x14ac:dyDescent="0.25">
      <c r="B105" s="43" t="s">
        <v>64</v>
      </c>
      <c r="C105" s="62">
        <v>2298</v>
      </c>
      <c r="D105" s="62">
        <v>2649</v>
      </c>
      <c r="E105" s="62">
        <f>C105-D105</f>
        <v>-351</v>
      </c>
    </row>
    <row r="106" spans="1:12" x14ac:dyDescent="0.25">
      <c r="B106" s="43" t="s">
        <v>87</v>
      </c>
      <c r="C106" s="62">
        <f>SUM(C103:C105)</f>
        <v>75506</v>
      </c>
      <c r="D106" s="62">
        <f>SUM(D103:D105)</f>
        <v>67669</v>
      </c>
      <c r="E106" s="62">
        <f>C106-D106</f>
        <v>7837</v>
      </c>
    </row>
    <row r="108" spans="1:12" x14ac:dyDescent="0.25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</row>
    <row r="110" spans="1:12" x14ac:dyDescent="0.25">
      <c r="B110" s="596" t="s">
        <v>218</v>
      </c>
      <c r="C110" s="597"/>
      <c r="D110" s="597"/>
      <c r="E110" s="598"/>
      <c r="G110" t="s">
        <v>91</v>
      </c>
    </row>
    <row r="111" spans="1:12" x14ac:dyDescent="0.25">
      <c r="B111" s="47"/>
      <c r="C111" s="47">
        <v>2024</v>
      </c>
      <c r="D111" s="47">
        <v>2023</v>
      </c>
      <c r="E111" s="47" t="s">
        <v>59</v>
      </c>
      <c r="F111" t="s">
        <v>41</v>
      </c>
      <c r="G111" s="75">
        <f>C112+C115-C94-C97</f>
        <v>6529</v>
      </c>
      <c r="H111" s="106">
        <v>1818</v>
      </c>
      <c r="I111" s="75">
        <v>0</v>
      </c>
    </row>
    <row r="112" spans="1:12" x14ac:dyDescent="0.25">
      <c r="B112" s="43" t="s">
        <v>60</v>
      </c>
      <c r="C112" s="62">
        <v>32812</v>
      </c>
      <c r="D112" s="62">
        <v>31602</v>
      </c>
      <c r="E112" s="62">
        <f>C112-D112</f>
        <v>1210</v>
      </c>
    </row>
    <row r="113" spans="1:12" x14ac:dyDescent="0.25">
      <c r="B113" s="43" t="s">
        <v>61</v>
      </c>
      <c r="C113" s="62">
        <v>5364</v>
      </c>
      <c r="D113" s="62">
        <v>6278</v>
      </c>
      <c r="E113" s="62">
        <f t="shared" ref="E113:E115" si="0">C113-D113</f>
        <v>-914</v>
      </c>
    </row>
    <row r="114" spans="1:12" x14ac:dyDescent="0.25">
      <c r="B114" s="43" t="s">
        <v>62</v>
      </c>
      <c r="C114" s="62">
        <v>27448</v>
      </c>
      <c r="D114" s="62">
        <v>25324</v>
      </c>
      <c r="E114" s="62">
        <f t="shared" si="0"/>
        <v>2124</v>
      </c>
    </row>
    <row r="115" spans="1:12" x14ac:dyDescent="0.25">
      <c r="B115" s="43" t="s">
        <v>24</v>
      </c>
      <c r="C115" s="62">
        <v>3027</v>
      </c>
      <c r="D115" s="62">
        <v>3590</v>
      </c>
      <c r="E115" s="62">
        <f t="shared" si="0"/>
        <v>-563</v>
      </c>
    </row>
    <row r="119" spans="1:12" x14ac:dyDescent="0.25">
      <c r="B119" s="596" t="s">
        <v>219</v>
      </c>
      <c r="C119" s="597"/>
      <c r="D119" s="597"/>
      <c r="E119" s="598"/>
    </row>
    <row r="120" spans="1:12" x14ac:dyDescent="0.25">
      <c r="B120" s="47"/>
      <c r="C120" s="47">
        <v>2024</v>
      </c>
      <c r="D120" s="47">
        <v>2023</v>
      </c>
      <c r="E120" s="47" t="s">
        <v>59</v>
      </c>
    </row>
    <row r="121" spans="1:12" x14ac:dyDescent="0.25">
      <c r="B121" s="43" t="s">
        <v>18</v>
      </c>
      <c r="C121" s="62">
        <v>35527</v>
      </c>
      <c r="D121" s="62">
        <v>35037</v>
      </c>
      <c r="E121" s="62">
        <f>C121-D121</f>
        <v>490</v>
      </c>
    </row>
    <row r="122" spans="1:12" x14ac:dyDescent="0.25">
      <c r="B122" s="43" t="s">
        <v>22</v>
      </c>
      <c r="C122" s="62">
        <v>37618</v>
      </c>
      <c r="D122" s="62">
        <v>30000</v>
      </c>
      <c r="E122" s="62">
        <f t="shared" ref="E122:E124" si="1">C122-D122</f>
        <v>7618</v>
      </c>
    </row>
    <row r="123" spans="1:12" x14ac:dyDescent="0.25">
      <c r="B123" s="43" t="s">
        <v>64</v>
      </c>
      <c r="C123" s="62">
        <v>8463</v>
      </c>
      <c r="D123" s="62">
        <v>6633</v>
      </c>
      <c r="E123" s="62">
        <f t="shared" si="1"/>
        <v>1830</v>
      </c>
    </row>
    <row r="124" spans="1:12" x14ac:dyDescent="0.25">
      <c r="B124" s="43" t="s">
        <v>87</v>
      </c>
      <c r="C124" s="62">
        <f>SUM(C121:C123)</f>
        <v>81608</v>
      </c>
      <c r="D124" s="62">
        <f>SUM(D121:D123)</f>
        <v>71670</v>
      </c>
      <c r="E124" s="62">
        <f t="shared" si="1"/>
        <v>9938</v>
      </c>
    </row>
    <row r="127" spans="1:12" x14ac:dyDescent="0.25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</row>
    <row r="129" spans="2:9" x14ac:dyDescent="0.25">
      <c r="B129" s="596" t="s">
        <v>221</v>
      </c>
      <c r="C129" s="597"/>
      <c r="D129" s="597"/>
      <c r="E129" s="598"/>
      <c r="G129" t="s">
        <v>91</v>
      </c>
    </row>
    <row r="130" spans="2:9" x14ac:dyDescent="0.25">
      <c r="B130" s="47"/>
      <c r="C130" s="47">
        <v>2024</v>
      </c>
      <c r="D130" s="47">
        <v>2023</v>
      </c>
      <c r="E130" s="47" t="s">
        <v>59</v>
      </c>
      <c r="F130" t="s">
        <v>42</v>
      </c>
      <c r="G130" s="75">
        <f>C131+C134-C112-C115</f>
        <v>5415</v>
      </c>
      <c r="H130" s="106">
        <v>1791</v>
      </c>
      <c r="I130" s="75">
        <v>0</v>
      </c>
    </row>
    <row r="131" spans="2:9" x14ac:dyDescent="0.25">
      <c r="B131" s="43" t="s">
        <v>60</v>
      </c>
      <c r="C131" s="62">
        <v>37537</v>
      </c>
      <c r="D131" s="62">
        <v>37407</v>
      </c>
      <c r="E131" s="62">
        <f>C131-D131</f>
        <v>130</v>
      </c>
    </row>
    <row r="132" spans="2:9" x14ac:dyDescent="0.25">
      <c r="B132" s="43" t="s">
        <v>61</v>
      </c>
      <c r="C132" s="62">
        <v>5945</v>
      </c>
      <c r="D132" s="62">
        <v>7253</v>
      </c>
      <c r="E132" s="62">
        <f>C132-D132</f>
        <v>-1308</v>
      </c>
      <c r="G132" s="75"/>
    </row>
    <row r="133" spans="2:9" x14ac:dyDescent="0.25">
      <c r="B133" s="43" t="s">
        <v>62</v>
      </c>
      <c r="C133" s="62">
        <v>31592</v>
      </c>
      <c r="D133" s="62">
        <v>30154</v>
      </c>
      <c r="E133" s="62">
        <f>C133-D133</f>
        <v>1438</v>
      </c>
    </row>
    <row r="134" spans="2:9" x14ac:dyDescent="0.25">
      <c r="B134" s="43" t="s">
        <v>24</v>
      </c>
      <c r="C134" s="62">
        <v>3717</v>
      </c>
      <c r="D134" s="62">
        <v>4163</v>
      </c>
      <c r="E134" s="62">
        <f>C134-D134</f>
        <v>-446</v>
      </c>
    </row>
    <row r="138" spans="2:9" x14ac:dyDescent="0.25">
      <c r="B138" s="596" t="s">
        <v>220</v>
      </c>
      <c r="C138" s="597"/>
      <c r="D138" s="597"/>
      <c r="E138" s="598"/>
    </row>
    <row r="139" spans="2:9" x14ac:dyDescent="0.25">
      <c r="B139" s="47"/>
      <c r="C139" s="47">
        <v>2024</v>
      </c>
      <c r="D139" s="47">
        <v>2023</v>
      </c>
      <c r="E139" s="47" t="s">
        <v>59</v>
      </c>
    </row>
    <row r="140" spans="2:9" x14ac:dyDescent="0.25">
      <c r="B140" s="43" t="s">
        <v>18</v>
      </c>
      <c r="C140" s="62">
        <v>35529</v>
      </c>
      <c r="D140" s="62">
        <v>35075</v>
      </c>
      <c r="E140" s="62">
        <f>C140-D140</f>
        <v>454</v>
      </c>
    </row>
    <row r="141" spans="2:9" x14ac:dyDescent="0.25">
      <c r="B141" s="43" t="s">
        <v>22</v>
      </c>
      <c r="C141" s="62">
        <v>37681</v>
      </c>
      <c r="D141" s="62">
        <v>30000</v>
      </c>
      <c r="E141" s="62">
        <f t="shared" ref="E141:E142" si="2">C141-D141</f>
        <v>7681</v>
      </c>
    </row>
    <row r="142" spans="2:9" x14ac:dyDescent="0.25">
      <c r="B142" s="43" t="s">
        <v>64</v>
      </c>
      <c r="C142" s="62">
        <v>25655</v>
      </c>
      <c r="D142" s="62">
        <v>19369</v>
      </c>
      <c r="E142" s="62">
        <f t="shared" si="2"/>
        <v>6286</v>
      </c>
    </row>
    <row r="143" spans="2:9" x14ac:dyDescent="0.25">
      <c r="B143" s="43" t="s">
        <v>87</v>
      </c>
      <c r="C143" s="62">
        <f>SUM(C140:C142)</f>
        <v>98865</v>
      </c>
      <c r="D143" s="62">
        <v>84444</v>
      </c>
      <c r="E143" s="62">
        <f>C143-D143</f>
        <v>14421</v>
      </c>
    </row>
    <row r="145" spans="1:12" x14ac:dyDescent="0.2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</row>
    <row r="147" spans="1:12" x14ac:dyDescent="0.25">
      <c r="B147" s="596" t="s">
        <v>226</v>
      </c>
      <c r="C147" s="597"/>
      <c r="D147" s="597"/>
      <c r="E147" s="598"/>
      <c r="G147" t="s">
        <v>91</v>
      </c>
    </row>
    <row r="148" spans="1:12" x14ac:dyDescent="0.25">
      <c r="B148" s="47"/>
      <c r="C148" s="47">
        <v>2024</v>
      </c>
      <c r="D148" s="47">
        <v>2023</v>
      </c>
      <c r="E148" s="47" t="s">
        <v>59</v>
      </c>
      <c r="F148" t="s">
        <v>106</v>
      </c>
      <c r="G148" s="75">
        <f>C149+C152-C131-C134</f>
        <v>6763</v>
      </c>
      <c r="H148" s="106">
        <v>1676</v>
      </c>
      <c r="I148" s="75">
        <v>0</v>
      </c>
    </row>
    <row r="149" spans="1:12" x14ac:dyDescent="0.25">
      <c r="B149" s="43" t="s">
        <v>60</v>
      </c>
      <c r="C149" s="62">
        <v>43499</v>
      </c>
      <c r="D149" s="62">
        <v>42352</v>
      </c>
      <c r="E149" s="62">
        <f>C149-D149</f>
        <v>1147</v>
      </c>
    </row>
    <row r="150" spans="1:12" x14ac:dyDescent="0.25">
      <c r="B150" s="43" t="s">
        <v>61</v>
      </c>
      <c r="C150" s="62">
        <v>6957</v>
      </c>
      <c r="D150" s="62">
        <v>7910</v>
      </c>
      <c r="E150" s="62">
        <f>C150-D150</f>
        <v>-953</v>
      </c>
      <c r="G150" s="75">
        <v>0</v>
      </c>
    </row>
    <row r="151" spans="1:12" x14ac:dyDescent="0.25">
      <c r="B151" s="43" t="s">
        <v>62</v>
      </c>
      <c r="C151" s="62">
        <v>36542</v>
      </c>
      <c r="D151" s="62">
        <v>34442</v>
      </c>
      <c r="E151" s="62">
        <f>C151-D151</f>
        <v>2100</v>
      </c>
    </row>
    <row r="152" spans="1:12" x14ac:dyDescent="0.25">
      <c r="B152" s="43" t="s">
        <v>24</v>
      </c>
      <c r="C152" s="62">
        <v>4518</v>
      </c>
      <c r="D152" s="62">
        <v>4850</v>
      </c>
      <c r="E152" s="62">
        <f>C152-D152</f>
        <v>-332</v>
      </c>
    </row>
    <row r="156" spans="1:12" x14ac:dyDescent="0.25">
      <c r="B156" s="596" t="s">
        <v>227</v>
      </c>
      <c r="C156" s="597"/>
      <c r="D156" s="597"/>
      <c r="E156" s="598"/>
    </row>
    <row r="157" spans="1:12" x14ac:dyDescent="0.25">
      <c r="B157" s="47"/>
      <c r="C157" s="47">
        <v>2024</v>
      </c>
      <c r="D157" s="47">
        <v>2023</v>
      </c>
      <c r="E157" s="47" t="s">
        <v>59</v>
      </c>
    </row>
    <row r="158" spans="1:12" x14ac:dyDescent="0.25">
      <c r="B158" s="43" t="s">
        <v>18</v>
      </c>
      <c r="C158" s="62">
        <v>36297</v>
      </c>
      <c r="D158" s="62">
        <v>35411</v>
      </c>
      <c r="E158" s="62">
        <f>C158-D158</f>
        <v>886</v>
      </c>
    </row>
    <row r="159" spans="1:12" x14ac:dyDescent="0.25">
      <c r="B159" s="43" t="s">
        <v>22</v>
      </c>
      <c r="C159" s="62">
        <v>37681</v>
      </c>
      <c r="D159" s="62">
        <v>30000</v>
      </c>
      <c r="E159" s="62">
        <f t="shared" ref="E159:E161" si="3">C159-D159</f>
        <v>7681</v>
      </c>
    </row>
    <row r="160" spans="1:12" x14ac:dyDescent="0.25">
      <c r="B160" s="43" t="s">
        <v>64</v>
      </c>
      <c r="C160" s="62">
        <v>40034</v>
      </c>
      <c r="D160" s="62">
        <v>27162</v>
      </c>
      <c r="E160" s="62">
        <f t="shared" si="3"/>
        <v>12872</v>
      </c>
    </row>
    <row r="161" spans="1:12" x14ac:dyDescent="0.25">
      <c r="B161" s="43" t="s">
        <v>87</v>
      </c>
      <c r="C161" s="62">
        <f>SUM(C158:C160)</f>
        <v>114012</v>
      </c>
      <c r="D161" s="62">
        <f>SUM(D158:D160)</f>
        <v>92573</v>
      </c>
      <c r="E161" s="62">
        <f t="shared" si="3"/>
        <v>21439</v>
      </c>
    </row>
    <row r="163" spans="1:12" x14ac:dyDescent="0.25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</row>
    <row r="165" spans="1:12" x14ac:dyDescent="0.25">
      <c r="B165" s="596" t="s">
        <v>228</v>
      </c>
      <c r="C165" s="597"/>
      <c r="D165" s="597"/>
      <c r="E165" s="598"/>
      <c r="G165" t="s">
        <v>91</v>
      </c>
    </row>
    <row r="166" spans="1:12" x14ac:dyDescent="0.25">
      <c r="B166" s="47"/>
      <c r="C166" s="47">
        <v>2024</v>
      </c>
      <c r="D166" s="47">
        <v>2023</v>
      </c>
      <c r="E166" s="47" t="s">
        <v>59</v>
      </c>
      <c r="F166" t="s">
        <v>129</v>
      </c>
      <c r="G166" s="75">
        <f>C167+C170-C149-C152</f>
        <v>6136</v>
      </c>
      <c r="H166" s="106">
        <v>1802</v>
      </c>
      <c r="I166" s="75">
        <v>0</v>
      </c>
    </row>
    <row r="167" spans="1:12" x14ac:dyDescent="0.25">
      <c r="B167" s="43" t="s">
        <v>60</v>
      </c>
      <c r="C167" s="62">
        <v>49008</v>
      </c>
      <c r="D167" s="62">
        <v>47619</v>
      </c>
      <c r="E167" s="62">
        <f>C167-D167</f>
        <v>1389</v>
      </c>
    </row>
    <row r="168" spans="1:12" x14ac:dyDescent="0.25">
      <c r="B168" s="43" t="s">
        <v>61</v>
      </c>
      <c r="C168" s="62">
        <v>7785</v>
      </c>
      <c r="D168" s="62">
        <v>8760</v>
      </c>
      <c r="E168" s="62">
        <f t="shared" ref="E168:E170" si="4">C168-D168</f>
        <v>-975</v>
      </c>
      <c r="G168" s="75">
        <v>0</v>
      </c>
    </row>
    <row r="169" spans="1:12" x14ac:dyDescent="0.25">
      <c r="B169" s="43" t="s">
        <v>62</v>
      </c>
      <c r="C169" s="62">
        <v>41223</v>
      </c>
      <c r="D169" s="62">
        <v>38859</v>
      </c>
      <c r="E169" s="62">
        <f t="shared" si="4"/>
        <v>2364</v>
      </c>
    </row>
    <row r="170" spans="1:12" x14ac:dyDescent="0.25">
      <c r="B170" s="43" t="s">
        <v>24</v>
      </c>
      <c r="C170" s="62">
        <v>5145</v>
      </c>
      <c r="D170" s="62">
        <v>5151</v>
      </c>
      <c r="E170" s="62">
        <f t="shared" si="4"/>
        <v>-6</v>
      </c>
    </row>
    <row r="174" spans="1:12" x14ac:dyDescent="0.25">
      <c r="B174" s="596" t="s">
        <v>229</v>
      </c>
      <c r="C174" s="597"/>
      <c r="D174" s="597"/>
      <c r="E174" s="598"/>
    </row>
    <row r="175" spans="1:12" x14ac:dyDescent="0.25">
      <c r="B175" s="47"/>
      <c r="C175" s="47">
        <v>2024</v>
      </c>
      <c r="D175" s="47">
        <v>2023</v>
      </c>
      <c r="E175" s="47" t="s">
        <v>59</v>
      </c>
    </row>
    <row r="176" spans="1:12" x14ac:dyDescent="0.25">
      <c r="B176" s="43" t="s">
        <v>18</v>
      </c>
      <c r="C176" s="62">
        <v>57998</v>
      </c>
      <c r="D176" s="62">
        <v>55799</v>
      </c>
      <c r="E176" s="62">
        <f>C176-D176</f>
        <v>2199</v>
      </c>
    </row>
    <row r="177" spans="1:12" x14ac:dyDescent="0.25">
      <c r="B177" s="43" t="s">
        <v>22</v>
      </c>
      <c r="C177" s="62">
        <v>37681</v>
      </c>
      <c r="D177" s="62">
        <v>30000</v>
      </c>
      <c r="E177" s="62">
        <f t="shared" ref="E177:E179" si="5">C177-D177</f>
        <v>7681</v>
      </c>
    </row>
    <row r="178" spans="1:12" x14ac:dyDescent="0.25">
      <c r="B178" s="43" t="s">
        <v>64</v>
      </c>
      <c r="C178" s="62">
        <v>40567</v>
      </c>
      <c r="D178" s="62">
        <v>27264</v>
      </c>
      <c r="E178" s="62">
        <f t="shared" si="5"/>
        <v>13303</v>
      </c>
    </row>
    <row r="179" spans="1:12" x14ac:dyDescent="0.25">
      <c r="B179" s="43" t="s">
        <v>87</v>
      </c>
      <c r="C179" s="62">
        <f>SUM(C176:C178)</f>
        <v>136246</v>
      </c>
      <c r="D179" s="62">
        <v>113063</v>
      </c>
      <c r="E179" s="62">
        <f t="shared" si="5"/>
        <v>23183</v>
      </c>
    </row>
    <row r="181" spans="1:12" x14ac:dyDescent="0.25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</row>
    <row r="183" spans="1:12" x14ac:dyDescent="0.25">
      <c r="B183" s="596" t="s">
        <v>191</v>
      </c>
      <c r="C183" s="597"/>
      <c r="D183" s="597"/>
      <c r="E183" s="598"/>
      <c r="G183" t="s">
        <v>91</v>
      </c>
    </row>
    <row r="184" spans="1:12" x14ac:dyDescent="0.25">
      <c r="B184" s="47"/>
      <c r="C184" s="47">
        <v>2023</v>
      </c>
      <c r="D184" s="47">
        <v>2022</v>
      </c>
      <c r="E184" s="47" t="s">
        <v>59</v>
      </c>
      <c r="F184" t="s">
        <v>130</v>
      </c>
      <c r="G184" s="75">
        <f>C185+C188-C167-C170</f>
        <v>4118</v>
      </c>
      <c r="H184" s="106">
        <v>1546</v>
      </c>
      <c r="I184" s="75">
        <v>0</v>
      </c>
    </row>
    <row r="185" spans="1:12" x14ac:dyDescent="0.25">
      <c r="B185" s="43" t="s">
        <v>60</v>
      </c>
      <c r="C185" s="62">
        <v>52765</v>
      </c>
      <c r="D185" s="62">
        <v>46925</v>
      </c>
      <c r="E185" s="62">
        <f>C185-D185</f>
        <v>5840</v>
      </c>
    </row>
    <row r="186" spans="1:12" x14ac:dyDescent="0.25">
      <c r="B186" s="43" t="s">
        <v>61</v>
      </c>
      <c r="C186" s="62">
        <v>9586</v>
      </c>
      <c r="D186" s="62">
        <v>10487</v>
      </c>
      <c r="E186" s="62">
        <f>C186-D186</f>
        <v>-901</v>
      </c>
    </row>
    <row r="187" spans="1:12" x14ac:dyDescent="0.25">
      <c r="B187" s="43" t="s">
        <v>62</v>
      </c>
      <c r="C187" s="62">
        <v>43179</v>
      </c>
      <c r="D187" s="62">
        <v>36438</v>
      </c>
      <c r="E187" s="62">
        <f>C187-D187</f>
        <v>6741</v>
      </c>
    </row>
    <row r="188" spans="1:12" x14ac:dyDescent="0.25">
      <c r="B188" s="43" t="s">
        <v>24</v>
      </c>
      <c r="C188" s="62">
        <v>5506</v>
      </c>
      <c r="D188" s="62">
        <v>7718</v>
      </c>
      <c r="E188" s="62">
        <f>C188-D188</f>
        <v>-2212</v>
      </c>
    </row>
    <row r="192" spans="1:12" x14ac:dyDescent="0.25">
      <c r="B192" s="596" t="s">
        <v>192</v>
      </c>
      <c r="C192" s="597"/>
      <c r="D192" s="597"/>
      <c r="E192" s="598"/>
    </row>
    <row r="193" spans="2:7" x14ac:dyDescent="0.25">
      <c r="B193" s="47"/>
      <c r="C193" s="47">
        <v>2023</v>
      </c>
      <c r="D193" s="47">
        <v>2022</v>
      </c>
      <c r="E193" s="47" t="s">
        <v>59</v>
      </c>
    </row>
    <row r="194" spans="2:7" x14ac:dyDescent="0.25">
      <c r="B194" s="43" t="s">
        <v>18</v>
      </c>
      <c r="C194" s="62">
        <v>73432</v>
      </c>
      <c r="D194" s="62">
        <v>63930</v>
      </c>
      <c r="E194" s="62">
        <f>C194-D194</f>
        <v>9502</v>
      </c>
    </row>
    <row r="195" spans="2:7" x14ac:dyDescent="0.25">
      <c r="B195" s="43" t="s">
        <v>22</v>
      </c>
      <c r="C195" s="62">
        <v>30000</v>
      </c>
      <c r="D195" s="62">
        <v>17247</v>
      </c>
      <c r="E195" s="62">
        <f>C195-D195</f>
        <v>12753</v>
      </c>
    </row>
    <row r="196" spans="2:7" x14ac:dyDescent="0.25">
      <c r="B196" s="43" t="s">
        <v>64</v>
      </c>
      <c r="C196" s="62">
        <v>28102</v>
      </c>
      <c r="D196" s="62">
        <v>26960</v>
      </c>
      <c r="E196" s="62">
        <f>C196-D196</f>
        <v>1142</v>
      </c>
    </row>
    <row r="197" spans="2:7" x14ac:dyDescent="0.25">
      <c r="B197" s="43" t="s">
        <v>87</v>
      </c>
      <c r="C197" s="62">
        <f>SUM(C194:C196)</f>
        <v>131534</v>
      </c>
      <c r="D197" s="62">
        <f>SUM(D194:D196)</f>
        <v>108137</v>
      </c>
      <c r="E197" s="62">
        <f>C197-D197</f>
        <v>23397</v>
      </c>
    </row>
    <row r="203" spans="2:7" x14ac:dyDescent="0.25">
      <c r="G203" s="107"/>
    </row>
    <row r="204" spans="2:7" x14ac:dyDescent="0.25">
      <c r="G204" s="108"/>
    </row>
    <row r="205" spans="2:7" x14ac:dyDescent="0.25">
      <c r="G205" s="108"/>
    </row>
    <row r="206" spans="2:7" x14ac:dyDescent="0.25">
      <c r="G206" s="108"/>
    </row>
    <row r="207" spans="2:7" x14ac:dyDescent="0.25">
      <c r="G207" s="108"/>
    </row>
    <row r="208" spans="2:7" x14ac:dyDescent="0.25">
      <c r="G208" s="108"/>
    </row>
    <row r="209" spans="7:7" x14ac:dyDescent="0.25">
      <c r="G209" s="107"/>
    </row>
    <row r="210" spans="7:7" x14ac:dyDescent="0.25">
      <c r="G210" s="107"/>
    </row>
    <row r="211" spans="7:7" x14ac:dyDescent="0.25">
      <c r="G211" s="107"/>
    </row>
    <row r="212" spans="7:7" x14ac:dyDescent="0.25">
      <c r="G212" s="107"/>
    </row>
    <row r="213" spans="7:7" x14ac:dyDescent="0.25">
      <c r="G213" s="107"/>
    </row>
  </sheetData>
  <mergeCells count="22">
    <mergeCell ref="B192:E192"/>
    <mergeCell ref="B165:E165"/>
    <mergeCell ref="B174:E174"/>
    <mergeCell ref="B183:E183"/>
    <mergeCell ref="B92:E92"/>
    <mergeCell ref="B101:E101"/>
    <mergeCell ref="B129:E129"/>
    <mergeCell ref="B138:E138"/>
    <mergeCell ref="B147:E147"/>
    <mergeCell ref="B156:E156"/>
    <mergeCell ref="B110:E110"/>
    <mergeCell ref="B119:E119"/>
    <mergeCell ref="B74:E74"/>
    <mergeCell ref="B83:E83"/>
    <mergeCell ref="B56:E56"/>
    <mergeCell ref="B65:E65"/>
    <mergeCell ref="B47:E47"/>
    <mergeCell ref="B3:E3"/>
    <mergeCell ref="B12:E12"/>
    <mergeCell ref="B20:E20"/>
    <mergeCell ref="B29:E29"/>
    <mergeCell ref="B38:E38"/>
  </mergeCells>
  <pageMargins left="0.7" right="0.7" top="0.75" bottom="0.75" header="0.3" footer="0.3"/>
  <pageSetup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FZ107"/>
  <sheetViews>
    <sheetView topLeftCell="K1" zoomScale="50" zoomScaleNormal="50" workbookViewId="0">
      <selection activeCell="BT37" sqref="BT37"/>
    </sheetView>
  </sheetViews>
  <sheetFormatPr defaultRowHeight="15" x14ac:dyDescent="0.25"/>
  <cols>
    <col min="2" max="8" width="11.5703125" bestFit="1" customWidth="1"/>
    <col min="9" max="14" width="11.28515625" bestFit="1" customWidth="1"/>
    <col min="15" max="23" width="11.5703125" bestFit="1" customWidth="1"/>
    <col min="24" max="24" width="11.28515625" bestFit="1" customWidth="1"/>
    <col min="28" max="28" width="10.140625" bestFit="1" customWidth="1"/>
    <col min="30" max="159" width="3.7109375" customWidth="1"/>
  </cols>
  <sheetData>
    <row r="1" spans="2:157" ht="15.75" thickBot="1" x14ac:dyDescent="0.3">
      <c r="AA1" s="129" t="s">
        <v>13</v>
      </c>
    </row>
    <row r="2" spans="2:157" ht="15.75" thickBot="1" x14ac:dyDescent="0.3">
      <c r="B2" s="92">
        <v>44564</v>
      </c>
      <c r="C2" s="93">
        <v>44565</v>
      </c>
      <c r="D2" s="93">
        <v>44566</v>
      </c>
      <c r="E2" s="93">
        <v>44567</v>
      </c>
      <c r="F2" s="93">
        <v>44568</v>
      </c>
      <c r="G2" s="93">
        <v>44571</v>
      </c>
      <c r="H2" s="93">
        <v>44572</v>
      </c>
      <c r="I2" s="93">
        <v>44573</v>
      </c>
      <c r="J2" s="93">
        <v>44574</v>
      </c>
      <c r="K2" s="93">
        <v>44575</v>
      </c>
      <c r="L2" s="93">
        <v>44578</v>
      </c>
      <c r="M2" s="93">
        <v>44579</v>
      </c>
      <c r="N2" s="93">
        <v>44580</v>
      </c>
      <c r="O2" s="93">
        <v>44581</v>
      </c>
      <c r="P2" s="93">
        <v>44582</v>
      </c>
      <c r="Q2" s="93">
        <v>44585</v>
      </c>
      <c r="R2" s="93">
        <v>44586</v>
      </c>
      <c r="S2" s="93">
        <v>44587</v>
      </c>
      <c r="T2" s="93">
        <v>44588</v>
      </c>
      <c r="U2" s="93">
        <v>44589</v>
      </c>
      <c r="V2" s="94">
        <v>44592</v>
      </c>
    </row>
    <row r="3" spans="2:157" ht="16.5" thickTop="1" thickBot="1" x14ac:dyDescent="0.3">
      <c r="B3" s="118">
        <v>6090</v>
      </c>
      <c r="C3" s="119">
        <v>5000</v>
      </c>
      <c r="D3" s="119">
        <v>5227</v>
      </c>
      <c r="E3" s="119">
        <v>1812</v>
      </c>
      <c r="F3" s="119">
        <v>1127</v>
      </c>
      <c r="G3" s="119">
        <v>7173</v>
      </c>
      <c r="H3" s="119">
        <v>4298</v>
      </c>
      <c r="I3" s="119">
        <v>3393</v>
      </c>
      <c r="J3" s="119">
        <v>3124</v>
      </c>
      <c r="K3" s="119">
        <v>4497</v>
      </c>
      <c r="L3" s="119">
        <v>5701</v>
      </c>
      <c r="M3" s="119">
        <v>3277</v>
      </c>
      <c r="N3" s="119">
        <v>2392</v>
      </c>
      <c r="O3" s="119">
        <v>4659</v>
      </c>
      <c r="P3" s="119">
        <v>4971</v>
      </c>
      <c r="Q3" s="119">
        <v>3980</v>
      </c>
      <c r="R3" s="119">
        <v>280</v>
      </c>
      <c r="S3" s="119">
        <v>773</v>
      </c>
      <c r="T3" s="119">
        <v>6134</v>
      </c>
      <c r="U3" s="119">
        <v>1766</v>
      </c>
      <c r="V3" s="120">
        <v>5148</v>
      </c>
      <c r="Z3" s="142">
        <v>44562</v>
      </c>
      <c r="AA3" s="43">
        <v>80822</v>
      </c>
      <c r="AB3" t="s">
        <v>143</v>
      </c>
      <c r="AV3" s="599">
        <v>3</v>
      </c>
      <c r="AW3" s="600"/>
      <c r="AZ3" s="599">
        <v>4</v>
      </c>
      <c r="BA3" s="600"/>
      <c r="BE3" s="599">
        <v>5</v>
      </c>
      <c r="BF3" s="600"/>
      <c r="BI3" s="599">
        <v>6</v>
      </c>
      <c r="BJ3" s="600"/>
      <c r="BM3" s="599">
        <v>7</v>
      </c>
      <c r="BN3" s="600"/>
      <c r="BQ3" s="599">
        <v>8</v>
      </c>
      <c r="BR3" s="600"/>
      <c r="BV3" s="599">
        <v>9</v>
      </c>
      <c r="BW3" s="600"/>
      <c r="BZ3" s="599">
        <v>10</v>
      </c>
      <c r="CA3" s="600"/>
      <c r="CD3" s="599">
        <v>11</v>
      </c>
      <c r="CE3" s="600"/>
      <c r="CI3" s="599">
        <v>12</v>
      </c>
      <c r="CJ3" s="600"/>
      <c r="CM3" s="599">
        <v>13</v>
      </c>
      <c r="CN3" s="600"/>
      <c r="CQ3" s="599">
        <v>14</v>
      </c>
      <c r="CR3" s="600"/>
      <c r="CT3" s="599">
        <v>15</v>
      </c>
      <c r="CU3" s="600"/>
      <c r="CY3" s="599">
        <v>16</v>
      </c>
      <c r="CZ3" s="600"/>
      <c r="DC3" s="599">
        <v>17</v>
      </c>
      <c r="DD3" s="600"/>
      <c r="DE3" s="8"/>
      <c r="DH3" s="599">
        <v>18</v>
      </c>
      <c r="DI3" s="600"/>
      <c r="DL3" s="599">
        <v>19</v>
      </c>
      <c r="DM3" s="600"/>
      <c r="DP3" s="599">
        <v>20</v>
      </c>
      <c r="DQ3" s="600"/>
      <c r="DT3" s="599">
        <v>21</v>
      </c>
      <c r="DU3" s="600"/>
      <c r="DX3" s="599">
        <v>22</v>
      </c>
      <c r="DY3" s="600"/>
    </row>
    <row r="4" spans="2:157" ht="15.75" thickTop="1" x14ac:dyDescent="0.25">
      <c r="B4" s="90">
        <v>13</v>
      </c>
      <c r="C4" s="89">
        <v>16</v>
      </c>
      <c r="D4" s="89">
        <v>8</v>
      </c>
      <c r="E4" s="89">
        <v>5</v>
      </c>
      <c r="F4" s="89">
        <v>2</v>
      </c>
      <c r="G4" s="89">
        <v>12</v>
      </c>
      <c r="H4" s="89">
        <v>11</v>
      </c>
      <c r="I4" s="89">
        <v>9</v>
      </c>
      <c r="J4" s="89">
        <v>10</v>
      </c>
      <c r="K4" s="89">
        <v>13</v>
      </c>
      <c r="L4" s="89">
        <v>16</v>
      </c>
      <c r="M4" s="89">
        <v>8</v>
      </c>
      <c r="N4" s="89">
        <v>5</v>
      </c>
      <c r="O4" s="89">
        <v>16</v>
      </c>
      <c r="P4" s="89">
        <v>11</v>
      </c>
      <c r="Q4" s="89">
        <v>12</v>
      </c>
      <c r="R4" s="89">
        <v>1</v>
      </c>
      <c r="S4" s="89">
        <v>2</v>
      </c>
      <c r="T4" s="89">
        <v>15</v>
      </c>
      <c r="U4" s="89">
        <v>11</v>
      </c>
      <c r="V4" s="91">
        <v>21</v>
      </c>
      <c r="Z4" s="142">
        <v>44562</v>
      </c>
      <c r="AA4" s="43">
        <v>217</v>
      </c>
      <c r="AB4" t="s">
        <v>114</v>
      </c>
    </row>
    <row r="5" spans="2:157" ht="15.75" thickBot="1" x14ac:dyDescent="0.3">
      <c r="Z5" s="142">
        <v>44562</v>
      </c>
      <c r="AA5" s="43">
        <v>21</v>
      </c>
      <c r="AB5" t="s">
        <v>144</v>
      </c>
    </row>
    <row r="6" spans="2:157" ht="15.75" thickBot="1" x14ac:dyDescent="0.3">
      <c r="B6" s="92">
        <v>44593</v>
      </c>
      <c r="C6" s="93">
        <v>44594</v>
      </c>
      <c r="D6" s="93">
        <v>44595</v>
      </c>
      <c r="E6" s="93">
        <v>44596</v>
      </c>
      <c r="F6" s="93">
        <v>44599</v>
      </c>
      <c r="G6" s="93">
        <v>44600</v>
      </c>
      <c r="H6" s="93">
        <v>44601</v>
      </c>
      <c r="I6" s="93">
        <v>44602</v>
      </c>
      <c r="J6" s="93">
        <v>44603</v>
      </c>
      <c r="K6" s="93">
        <v>44606</v>
      </c>
      <c r="L6" s="93">
        <v>44607</v>
      </c>
      <c r="M6" s="93">
        <v>44608</v>
      </c>
      <c r="N6" s="93">
        <v>44609</v>
      </c>
      <c r="O6" s="93">
        <v>44610</v>
      </c>
      <c r="P6" s="93">
        <v>44613</v>
      </c>
      <c r="Q6" s="93">
        <v>44614</v>
      </c>
      <c r="R6" s="93">
        <v>44615</v>
      </c>
      <c r="S6" s="93">
        <v>44616</v>
      </c>
      <c r="T6" s="93">
        <v>44617</v>
      </c>
      <c r="U6" s="139">
        <v>44620</v>
      </c>
      <c r="V6" s="133"/>
      <c r="W6" s="133"/>
      <c r="Z6" s="142">
        <v>44562</v>
      </c>
      <c r="AA6" s="43">
        <v>3848.66</v>
      </c>
      <c r="AB6" t="s">
        <v>145</v>
      </c>
    </row>
    <row r="7" spans="2:157" x14ac:dyDescent="0.25">
      <c r="B7" s="118">
        <v>995</v>
      </c>
      <c r="C7" s="119">
        <v>2574</v>
      </c>
      <c r="D7" s="119">
        <v>1030</v>
      </c>
      <c r="E7" s="119">
        <v>3114</v>
      </c>
      <c r="F7" s="119">
        <v>6256</v>
      </c>
      <c r="G7" s="119">
        <v>2787</v>
      </c>
      <c r="H7" s="119">
        <v>2047</v>
      </c>
      <c r="I7" s="119">
        <v>5858</v>
      </c>
      <c r="J7" s="119">
        <v>2466</v>
      </c>
      <c r="K7" s="119">
        <v>2303</v>
      </c>
      <c r="L7" s="119">
        <v>4251</v>
      </c>
      <c r="M7" s="119">
        <v>3160</v>
      </c>
      <c r="N7" s="119">
        <v>6649</v>
      </c>
      <c r="O7" s="119">
        <v>5057</v>
      </c>
      <c r="P7" s="119">
        <v>6586</v>
      </c>
      <c r="Q7" s="119">
        <v>4025</v>
      </c>
      <c r="R7" s="119">
        <v>3817</v>
      </c>
      <c r="S7" s="119">
        <v>3270</v>
      </c>
      <c r="T7" s="119">
        <v>2727</v>
      </c>
      <c r="U7" s="140">
        <v>3798</v>
      </c>
      <c r="V7" s="132"/>
      <c r="W7" s="132"/>
      <c r="Z7" s="142">
        <v>44593</v>
      </c>
      <c r="AA7" s="43">
        <v>72770</v>
      </c>
      <c r="AB7" t="s">
        <v>143</v>
      </c>
    </row>
    <row r="8" spans="2:157" x14ac:dyDescent="0.25">
      <c r="B8" s="90">
        <v>6</v>
      </c>
      <c r="C8" s="89">
        <v>6</v>
      </c>
      <c r="D8" s="89">
        <v>2</v>
      </c>
      <c r="E8" s="89">
        <v>8</v>
      </c>
      <c r="F8" s="89">
        <v>19</v>
      </c>
      <c r="G8" s="89">
        <v>7</v>
      </c>
      <c r="H8" s="89">
        <v>9</v>
      </c>
      <c r="I8" s="89">
        <v>15</v>
      </c>
      <c r="J8" s="89">
        <v>7</v>
      </c>
      <c r="K8" s="89">
        <v>8</v>
      </c>
      <c r="L8" s="89">
        <v>7</v>
      </c>
      <c r="M8" s="89">
        <v>11</v>
      </c>
      <c r="N8" s="89">
        <v>16</v>
      </c>
      <c r="O8" s="89">
        <v>11</v>
      </c>
      <c r="P8" s="89">
        <v>15</v>
      </c>
      <c r="Q8" s="89">
        <v>8</v>
      </c>
      <c r="R8" s="89">
        <v>10</v>
      </c>
      <c r="S8" s="89">
        <v>8</v>
      </c>
      <c r="T8" s="89">
        <v>11</v>
      </c>
      <c r="U8" s="141">
        <v>5</v>
      </c>
      <c r="V8" s="132"/>
      <c r="W8" s="132"/>
      <c r="Z8" s="142">
        <v>44593</v>
      </c>
      <c r="AA8" s="43">
        <v>189</v>
      </c>
      <c r="AB8" t="s">
        <v>114</v>
      </c>
    </row>
    <row r="9" spans="2:157" ht="15.75" thickBot="1" x14ac:dyDescent="0.3">
      <c r="Z9" s="142">
        <v>44593</v>
      </c>
      <c r="AA9" s="43">
        <v>20</v>
      </c>
      <c r="AB9" t="s">
        <v>144</v>
      </c>
      <c r="AP9" s="143">
        <v>2</v>
      </c>
      <c r="AQ9" s="144">
        <v>2</v>
      </c>
      <c r="AR9" s="145"/>
      <c r="AS9" s="143">
        <v>2</v>
      </c>
      <c r="AT9" s="144">
        <v>2</v>
      </c>
      <c r="AU9" s="145"/>
      <c r="AV9" s="143">
        <v>2</v>
      </c>
      <c r="AW9" s="144">
        <v>2</v>
      </c>
      <c r="AY9" s="145"/>
      <c r="AZ9" s="143">
        <v>2</v>
      </c>
      <c r="BA9" s="144">
        <v>2</v>
      </c>
      <c r="BB9" s="145"/>
      <c r="BC9" s="143">
        <v>2</v>
      </c>
      <c r="BD9" s="144">
        <v>2</v>
      </c>
      <c r="BE9" s="145"/>
      <c r="BF9" s="143">
        <v>2</v>
      </c>
      <c r="BG9" s="144">
        <v>2</v>
      </c>
      <c r="BH9" s="145"/>
      <c r="BI9" s="143">
        <v>2</v>
      </c>
      <c r="BJ9" s="144">
        <v>2</v>
      </c>
      <c r="BK9" s="145"/>
      <c r="BL9" s="143">
        <v>2</v>
      </c>
      <c r="BM9" s="144">
        <v>2</v>
      </c>
      <c r="BN9" s="145"/>
      <c r="BO9" s="145"/>
      <c r="BP9" s="143">
        <v>2</v>
      </c>
      <c r="BQ9" s="144">
        <v>2</v>
      </c>
      <c r="BR9" s="145"/>
      <c r="BS9" s="143">
        <v>2</v>
      </c>
      <c r="BT9" s="144">
        <v>2</v>
      </c>
      <c r="BU9" s="145"/>
      <c r="BV9" s="143">
        <v>2</v>
      </c>
      <c r="BW9" s="144">
        <v>2</v>
      </c>
      <c r="BX9" s="145"/>
      <c r="BY9" s="143">
        <v>2</v>
      </c>
      <c r="BZ9" s="144">
        <v>2</v>
      </c>
      <c r="CA9" s="145"/>
      <c r="CB9" s="143">
        <v>2</v>
      </c>
      <c r="CC9" s="144">
        <v>2</v>
      </c>
      <c r="CD9" s="145"/>
      <c r="CE9" s="145"/>
      <c r="CF9" s="143">
        <v>2</v>
      </c>
      <c r="CG9" s="144">
        <v>2</v>
      </c>
      <c r="CH9" s="145"/>
      <c r="CI9" s="143">
        <v>2</v>
      </c>
      <c r="CJ9" s="144">
        <v>2</v>
      </c>
      <c r="CK9" s="145"/>
      <c r="CL9" s="143">
        <v>2</v>
      </c>
      <c r="CM9" s="144">
        <v>2</v>
      </c>
      <c r="CN9" s="145"/>
      <c r="CO9" s="145"/>
      <c r="CP9" s="143">
        <v>2</v>
      </c>
      <c r="CQ9" s="144">
        <v>2</v>
      </c>
      <c r="CR9" s="145"/>
      <c r="CS9" s="143">
        <v>2</v>
      </c>
      <c r="CT9" s="144">
        <v>2</v>
      </c>
      <c r="CU9" s="145"/>
      <c r="CV9" s="143">
        <v>2</v>
      </c>
      <c r="CW9" s="144">
        <v>2</v>
      </c>
      <c r="CX9" s="145"/>
      <c r="CY9" s="143">
        <v>2</v>
      </c>
      <c r="CZ9" s="144">
        <v>2</v>
      </c>
      <c r="DA9" s="145"/>
      <c r="DB9" s="143">
        <v>2</v>
      </c>
      <c r="DC9" s="144">
        <v>2</v>
      </c>
      <c r="DD9" s="145"/>
      <c r="DE9" s="145"/>
      <c r="DF9" s="143">
        <v>2</v>
      </c>
      <c r="DG9" s="144">
        <v>2</v>
      </c>
      <c r="DH9" s="145"/>
      <c r="DI9" s="143">
        <v>2</v>
      </c>
      <c r="DJ9" s="144">
        <v>2</v>
      </c>
      <c r="DK9" s="145"/>
      <c r="DL9" s="143">
        <v>2</v>
      </c>
      <c r="DM9" s="144">
        <v>2</v>
      </c>
      <c r="DN9" s="145"/>
      <c r="DO9" s="143">
        <v>2</v>
      </c>
      <c r="DP9" s="144">
        <v>2</v>
      </c>
      <c r="DQ9" s="145"/>
      <c r="DR9" s="143">
        <v>2</v>
      </c>
      <c r="DS9" s="144">
        <v>2</v>
      </c>
      <c r="DT9" s="145"/>
      <c r="DU9" s="145"/>
      <c r="DV9" s="143">
        <v>2</v>
      </c>
      <c r="DW9" s="144">
        <v>2</v>
      </c>
      <c r="DX9" s="145"/>
      <c r="DY9" s="143">
        <v>2</v>
      </c>
      <c r="DZ9" s="144">
        <v>2</v>
      </c>
      <c r="EA9" s="145"/>
      <c r="EB9" s="143">
        <v>2</v>
      </c>
      <c r="EC9" s="144">
        <v>2</v>
      </c>
      <c r="ED9" s="145"/>
      <c r="EE9" s="143">
        <v>2</v>
      </c>
      <c r="EF9" s="144">
        <v>2</v>
      </c>
      <c r="EG9" s="145"/>
      <c r="EH9" s="143">
        <v>2</v>
      </c>
      <c r="EI9" s="144">
        <v>2</v>
      </c>
      <c r="EJ9" s="145"/>
      <c r="EK9" s="145"/>
      <c r="EL9" s="145"/>
      <c r="EM9" s="145"/>
      <c r="EN9" s="145"/>
      <c r="EO9" s="145"/>
      <c r="EP9" s="145"/>
      <c r="EQ9" s="145"/>
      <c r="ER9" s="145"/>
      <c r="ES9" s="145"/>
      <c r="ET9" s="145"/>
      <c r="EU9" s="145"/>
      <c r="EV9" s="145"/>
      <c r="EW9" s="145"/>
      <c r="EX9" s="145"/>
      <c r="EY9" s="145"/>
      <c r="EZ9" s="145"/>
      <c r="FA9" s="145"/>
    </row>
    <row r="10" spans="2:157" ht="15.75" thickBot="1" x14ac:dyDescent="0.3">
      <c r="B10" s="92">
        <v>44621</v>
      </c>
      <c r="C10" s="93">
        <v>44622</v>
      </c>
      <c r="D10" s="93">
        <v>44623</v>
      </c>
      <c r="E10" s="93">
        <v>44624</v>
      </c>
      <c r="F10" s="93">
        <v>44627</v>
      </c>
      <c r="G10" s="93">
        <v>44628</v>
      </c>
      <c r="H10" s="93">
        <v>44629</v>
      </c>
      <c r="I10" s="93">
        <v>44630</v>
      </c>
      <c r="J10" s="93">
        <v>44631</v>
      </c>
      <c r="K10" s="93">
        <v>44634</v>
      </c>
      <c r="L10" s="93">
        <v>44635</v>
      </c>
      <c r="M10" s="93">
        <v>44636</v>
      </c>
      <c r="N10" s="93">
        <v>44637</v>
      </c>
      <c r="O10" s="93">
        <v>44638</v>
      </c>
      <c r="P10" s="93">
        <v>44641</v>
      </c>
      <c r="Q10" s="93">
        <v>44642</v>
      </c>
      <c r="R10" s="93">
        <v>44643</v>
      </c>
      <c r="S10" s="93">
        <v>44644</v>
      </c>
      <c r="T10" s="93">
        <v>44645</v>
      </c>
      <c r="U10" s="93">
        <v>44648</v>
      </c>
      <c r="V10" s="93">
        <v>44649</v>
      </c>
      <c r="W10" s="93">
        <v>44650</v>
      </c>
      <c r="X10" s="93">
        <v>44651</v>
      </c>
      <c r="Y10" s="133"/>
      <c r="Z10" s="142">
        <v>44593</v>
      </c>
      <c r="AA10" s="43">
        <v>3638.5</v>
      </c>
      <c r="AB10" t="s">
        <v>145</v>
      </c>
      <c r="AP10" s="146">
        <v>2</v>
      </c>
      <c r="AQ10" s="147">
        <v>2</v>
      </c>
      <c r="AR10" s="145"/>
      <c r="AS10" s="146">
        <v>2</v>
      </c>
      <c r="AT10" s="147">
        <v>2</v>
      </c>
      <c r="AU10" s="145"/>
      <c r="AV10" s="146">
        <v>2</v>
      </c>
      <c r="AW10" s="147">
        <v>2</v>
      </c>
      <c r="AY10" s="145"/>
      <c r="AZ10" s="146">
        <v>2</v>
      </c>
      <c r="BA10" s="147">
        <v>2</v>
      </c>
      <c r="BB10" s="145"/>
      <c r="BC10" s="146">
        <v>2</v>
      </c>
      <c r="BD10" s="147">
        <v>2</v>
      </c>
      <c r="BE10" s="145"/>
      <c r="BF10" s="146">
        <v>2</v>
      </c>
      <c r="BG10" s="147">
        <v>2</v>
      </c>
      <c r="BH10" s="145"/>
      <c r="BI10" s="146">
        <v>2</v>
      </c>
      <c r="BJ10" s="147">
        <v>2</v>
      </c>
      <c r="BK10" s="145"/>
      <c r="BL10" s="146">
        <v>2</v>
      </c>
      <c r="BM10" s="147">
        <v>2</v>
      </c>
      <c r="BN10" s="145"/>
      <c r="BO10" s="145"/>
      <c r="BP10" s="146">
        <v>2</v>
      </c>
      <c r="BQ10" s="147">
        <v>2</v>
      </c>
      <c r="BR10" s="145"/>
      <c r="BS10" s="146">
        <v>2</v>
      </c>
      <c r="BT10" s="147">
        <v>2</v>
      </c>
      <c r="BU10" s="145"/>
      <c r="BV10" s="146">
        <v>2</v>
      </c>
      <c r="BW10" s="147">
        <v>2</v>
      </c>
      <c r="BX10" s="145"/>
      <c r="BY10" s="146">
        <v>2</v>
      </c>
      <c r="BZ10" s="147">
        <v>2</v>
      </c>
      <c r="CA10" s="145"/>
      <c r="CB10" s="146">
        <v>2</v>
      </c>
      <c r="CC10" s="147">
        <v>2</v>
      </c>
      <c r="CD10" s="145"/>
      <c r="CE10" s="145"/>
      <c r="CF10" s="146">
        <v>2</v>
      </c>
      <c r="CG10" s="147">
        <v>2</v>
      </c>
      <c r="CH10" s="145"/>
      <c r="CI10" s="146">
        <v>2</v>
      </c>
      <c r="CJ10" s="147">
        <v>2</v>
      </c>
      <c r="CK10" s="145"/>
      <c r="CL10" s="146">
        <v>2</v>
      </c>
      <c r="CM10" s="147">
        <v>2</v>
      </c>
      <c r="CN10" s="145"/>
      <c r="CO10" s="145"/>
      <c r="CP10" s="146">
        <v>2</v>
      </c>
      <c r="CQ10" s="147">
        <v>2</v>
      </c>
      <c r="CR10" s="145"/>
      <c r="CS10" s="146">
        <v>2</v>
      </c>
      <c r="CT10" s="147">
        <v>2</v>
      </c>
      <c r="CU10" s="145"/>
      <c r="CV10" s="146">
        <v>2</v>
      </c>
      <c r="CW10" s="147">
        <v>2</v>
      </c>
      <c r="CX10" s="145"/>
      <c r="CY10" s="146">
        <v>2</v>
      </c>
      <c r="CZ10" s="147">
        <v>2</v>
      </c>
      <c r="DA10" s="145"/>
      <c r="DB10" s="146">
        <v>2</v>
      </c>
      <c r="DC10" s="147">
        <v>2</v>
      </c>
      <c r="DD10" s="145"/>
      <c r="DE10" s="145"/>
      <c r="DF10" s="146">
        <v>2</v>
      </c>
      <c r="DG10" s="147">
        <v>2</v>
      </c>
      <c r="DH10" s="145"/>
      <c r="DI10" s="146">
        <v>2</v>
      </c>
      <c r="DJ10" s="147">
        <v>2</v>
      </c>
      <c r="DK10" s="145"/>
      <c r="DL10" s="146">
        <v>2</v>
      </c>
      <c r="DM10" s="147">
        <v>2</v>
      </c>
      <c r="DN10" s="145"/>
      <c r="DO10" s="146">
        <v>2</v>
      </c>
      <c r="DP10" s="147">
        <v>2</v>
      </c>
      <c r="DQ10" s="145"/>
      <c r="DR10" s="146">
        <v>2</v>
      </c>
      <c r="DS10" s="147">
        <v>2</v>
      </c>
      <c r="DT10" s="145"/>
      <c r="DU10" s="145"/>
      <c r="DV10" s="146">
        <v>2</v>
      </c>
      <c r="DW10" s="147">
        <v>2</v>
      </c>
      <c r="DX10" s="145"/>
      <c r="DY10" s="146">
        <v>2</v>
      </c>
      <c r="DZ10" s="147">
        <v>2</v>
      </c>
      <c r="EA10" s="145"/>
      <c r="EB10" s="146">
        <v>2</v>
      </c>
      <c r="EC10" s="147">
        <v>2</v>
      </c>
      <c r="ED10" s="145"/>
      <c r="EE10" s="146">
        <v>2</v>
      </c>
      <c r="EF10" s="147">
        <v>2</v>
      </c>
      <c r="EG10" s="145"/>
      <c r="EH10" s="146">
        <v>2</v>
      </c>
      <c r="EI10" s="147">
        <v>2</v>
      </c>
      <c r="EJ10" s="145"/>
      <c r="EK10" s="145"/>
      <c r="EL10" s="145"/>
      <c r="EM10" s="145"/>
      <c r="EN10" s="145"/>
      <c r="EO10" s="145"/>
      <c r="EP10" s="145"/>
      <c r="EQ10" s="145"/>
      <c r="ER10" s="145"/>
      <c r="ES10" s="145"/>
      <c r="ET10" s="145"/>
      <c r="EU10" s="145"/>
      <c r="EV10" s="145"/>
      <c r="EW10" s="145"/>
      <c r="EX10" s="145"/>
      <c r="EY10" s="145"/>
      <c r="EZ10" s="145"/>
      <c r="FA10" s="145"/>
    </row>
    <row r="11" spans="2:157" x14ac:dyDescent="0.25">
      <c r="B11" s="118">
        <v>2276</v>
      </c>
      <c r="C11" s="119">
        <v>831</v>
      </c>
      <c r="D11" s="119">
        <v>2378</v>
      </c>
      <c r="E11" s="119">
        <v>2445</v>
      </c>
      <c r="F11" s="119">
        <v>4450</v>
      </c>
      <c r="G11" s="119">
        <v>5324</v>
      </c>
      <c r="H11" s="119">
        <v>4437</v>
      </c>
      <c r="I11" s="119">
        <v>5729</v>
      </c>
      <c r="J11" s="119">
        <v>3944</v>
      </c>
      <c r="K11" s="119">
        <v>1916</v>
      </c>
      <c r="L11" s="119">
        <v>532</v>
      </c>
      <c r="M11" s="119">
        <v>2195</v>
      </c>
      <c r="N11" s="119">
        <v>3402</v>
      </c>
      <c r="O11" s="119">
        <v>3898</v>
      </c>
      <c r="P11" s="119">
        <v>6225</v>
      </c>
      <c r="Q11" s="119">
        <v>3307</v>
      </c>
      <c r="R11" s="119">
        <v>1945</v>
      </c>
      <c r="S11" s="119">
        <v>4957</v>
      </c>
      <c r="T11" s="119">
        <v>5054</v>
      </c>
      <c r="U11" s="119">
        <v>4515</v>
      </c>
      <c r="V11" s="119">
        <v>3770</v>
      </c>
      <c r="W11" s="119">
        <v>2699</v>
      </c>
      <c r="X11" s="120">
        <v>2865</v>
      </c>
      <c r="Y11" s="132"/>
      <c r="Z11" s="142">
        <v>44621</v>
      </c>
      <c r="AA11" s="43">
        <v>79094</v>
      </c>
      <c r="AB11" t="s">
        <v>143</v>
      </c>
      <c r="AP11" s="146">
        <v>2</v>
      </c>
      <c r="AQ11" s="147">
        <v>2</v>
      </c>
      <c r="AR11" s="145"/>
      <c r="AS11" s="146">
        <v>2</v>
      </c>
      <c r="AT11" s="147">
        <v>2</v>
      </c>
      <c r="AU11" s="145"/>
      <c r="AV11" s="146">
        <v>2</v>
      </c>
      <c r="AW11" s="147">
        <v>2</v>
      </c>
      <c r="AY11" s="145"/>
      <c r="AZ11" s="146">
        <v>2</v>
      </c>
      <c r="BA11" s="147">
        <v>2</v>
      </c>
      <c r="BB11" s="145"/>
      <c r="BC11" s="146">
        <v>2</v>
      </c>
      <c r="BD11" s="147">
        <v>2</v>
      </c>
      <c r="BE11" s="145"/>
      <c r="BF11" s="146">
        <v>2</v>
      </c>
      <c r="BG11" s="147">
        <v>2</v>
      </c>
      <c r="BH11" s="145"/>
      <c r="BI11" s="146">
        <v>2</v>
      </c>
      <c r="BJ11" s="147">
        <v>2</v>
      </c>
      <c r="BK11" s="145"/>
      <c r="BL11" s="146">
        <v>2</v>
      </c>
      <c r="BM11" s="147">
        <v>2</v>
      </c>
      <c r="BN11" s="145"/>
      <c r="BO11" s="145"/>
      <c r="BP11" s="146">
        <v>2</v>
      </c>
      <c r="BQ11" s="147">
        <v>2</v>
      </c>
      <c r="BR11" s="145"/>
      <c r="BS11" s="146">
        <v>2</v>
      </c>
      <c r="BT11" s="147">
        <v>2</v>
      </c>
      <c r="BU11" s="145"/>
      <c r="BV11" s="146">
        <v>2</v>
      </c>
      <c r="BW11" s="147">
        <v>2</v>
      </c>
      <c r="BX11" s="145"/>
      <c r="BY11" s="146">
        <v>2</v>
      </c>
      <c r="BZ11" s="147">
        <v>2</v>
      </c>
      <c r="CA11" s="145"/>
      <c r="CB11" s="146">
        <v>2</v>
      </c>
      <c r="CC11" s="147">
        <v>2</v>
      </c>
      <c r="CD11" s="145"/>
      <c r="CE11" s="145"/>
      <c r="CF11" s="146">
        <v>2</v>
      </c>
      <c r="CG11" s="147">
        <v>2</v>
      </c>
      <c r="CH11" s="145"/>
      <c r="CI11" s="146">
        <v>2</v>
      </c>
      <c r="CJ11" s="147">
        <v>2</v>
      </c>
      <c r="CK11" s="145"/>
      <c r="CL11" s="146">
        <v>2</v>
      </c>
      <c r="CM11" s="147">
        <v>2</v>
      </c>
      <c r="CN11" s="145"/>
      <c r="CO11" s="145"/>
      <c r="CP11" s="146">
        <v>2</v>
      </c>
      <c r="CQ11" s="147">
        <v>2</v>
      </c>
      <c r="CR11" s="145"/>
      <c r="CS11" s="146">
        <v>2</v>
      </c>
      <c r="CT11" s="147">
        <v>2</v>
      </c>
      <c r="CU11" s="145"/>
      <c r="CV11" s="146">
        <v>2</v>
      </c>
      <c r="CW11" s="147">
        <v>2</v>
      </c>
      <c r="CX11" s="145"/>
      <c r="CY11" s="146">
        <v>2</v>
      </c>
      <c r="CZ11" s="147">
        <v>2</v>
      </c>
      <c r="DA11" s="145"/>
      <c r="DB11" s="146">
        <v>2</v>
      </c>
      <c r="DC11" s="147">
        <v>2</v>
      </c>
      <c r="DD11" s="145"/>
      <c r="DE11" s="145"/>
      <c r="DF11" s="146">
        <v>2</v>
      </c>
      <c r="DG11" s="147">
        <v>2</v>
      </c>
      <c r="DH11" s="145"/>
      <c r="DI11" s="146">
        <v>2</v>
      </c>
      <c r="DJ11" s="147">
        <v>2</v>
      </c>
      <c r="DK11" s="145"/>
      <c r="DL11" s="146">
        <v>2</v>
      </c>
      <c r="DM11" s="147">
        <v>2</v>
      </c>
      <c r="DN11" s="145"/>
      <c r="DO11" s="146">
        <v>2</v>
      </c>
      <c r="DP11" s="147">
        <v>2</v>
      </c>
      <c r="DQ11" s="145"/>
      <c r="DR11" s="146">
        <v>2</v>
      </c>
      <c r="DS11" s="147">
        <v>2</v>
      </c>
      <c r="DT11" s="145"/>
      <c r="DU11" s="145"/>
      <c r="DV11" s="146">
        <v>2</v>
      </c>
      <c r="DW11" s="147">
        <v>2</v>
      </c>
      <c r="DX11" s="145"/>
      <c r="DY11" s="146">
        <v>2</v>
      </c>
      <c r="DZ11" s="147">
        <v>2</v>
      </c>
      <c r="EA11" s="145"/>
      <c r="EB11" s="146">
        <v>2</v>
      </c>
      <c r="EC11" s="147">
        <v>2</v>
      </c>
      <c r="ED11" s="145"/>
      <c r="EE11" s="146">
        <v>2</v>
      </c>
      <c r="EF11" s="147">
        <v>2</v>
      </c>
      <c r="EG11" s="145"/>
      <c r="EH11" s="146">
        <v>2</v>
      </c>
      <c r="EI11" s="147">
        <v>2</v>
      </c>
      <c r="EJ11" s="145"/>
      <c r="EK11" s="145"/>
      <c r="EL11" s="143">
        <v>2</v>
      </c>
      <c r="EM11" s="144">
        <v>2</v>
      </c>
      <c r="EN11" s="145"/>
      <c r="EO11" s="143">
        <v>2</v>
      </c>
      <c r="EP11" s="144">
        <v>2</v>
      </c>
      <c r="EQ11" s="145"/>
      <c r="ER11" s="143">
        <v>2</v>
      </c>
      <c r="ES11" s="144">
        <v>2</v>
      </c>
      <c r="ET11" s="145"/>
      <c r="EU11" s="145"/>
      <c r="EV11" s="145"/>
      <c r="EW11" s="145"/>
      <c r="EX11" s="145"/>
      <c r="EY11" s="145"/>
      <c r="EZ11" s="145"/>
      <c r="FA11" s="145"/>
    </row>
    <row r="12" spans="2:157" x14ac:dyDescent="0.25">
      <c r="B12" s="90">
        <v>6</v>
      </c>
      <c r="C12" s="89">
        <v>6</v>
      </c>
      <c r="D12" s="89">
        <v>7</v>
      </c>
      <c r="E12" s="89">
        <v>6</v>
      </c>
      <c r="F12" s="89">
        <v>12</v>
      </c>
      <c r="G12" s="89">
        <v>16</v>
      </c>
      <c r="H12" s="89">
        <v>11</v>
      </c>
      <c r="I12" s="89">
        <v>10</v>
      </c>
      <c r="J12" s="89">
        <v>10</v>
      </c>
      <c r="K12" s="89">
        <v>4</v>
      </c>
      <c r="L12" s="89">
        <v>2</v>
      </c>
      <c r="M12" s="89">
        <v>4</v>
      </c>
      <c r="N12" s="89">
        <v>7</v>
      </c>
      <c r="O12" s="89">
        <v>7</v>
      </c>
      <c r="P12" s="89">
        <v>14</v>
      </c>
      <c r="Q12" s="89">
        <v>12</v>
      </c>
      <c r="R12" s="89">
        <v>6</v>
      </c>
      <c r="S12" s="89">
        <v>8</v>
      </c>
      <c r="T12" s="89">
        <v>12</v>
      </c>
      <c r="U12" s="89">
        <v>13</v>
      </c>
      <c r="V12" s="89">
        <v>8</v>
      </c>
      <c r="W12" s="89">
        <v>8</v>
      </c>
      <c r="X12" s="91">
        <v>7</v>
      </c>
      <c r="Y12" s="132"/>
      <c r="Z12" s="142">
        <v>44621</v>
      </c>
      <c r="AA12" s="43">
        <v>196</v>
      </c>
      <c r="AB12" t="s">
        <v>114</v>
      </c>
      <c r="AF12" s="143">
        <v>2</v>
      </c>
      <c r="AG12" s="144">
        <v>2</v>
      </c>
      <c r="AI12" s="143">
        <v>2</v>
      </c>
      <c r="AJ12" s="144">
        <v>2</v>
      </c>
      <c r="AL12" s="143">
        <v>2</v>
      </c>
      <c r="AM12" s="144">
        <v>2</v>
      </c>
      <c r="AP12" s="146">
        <v>2</v>
      </c>
      <c r="AQ12" s="147">
        <v>2</v>
      </c>
      <c r="AR12" s="145"/>
      <c r="AS12" s="146">
        <v>2</v>
      </c>
      <c r="AT12" s="147">
        <v>2</v>
      </c>
      <c r="AU12" s="145"/>
      <c r="AV12" s="146">
        <v>2</v>
      </c>
      <c r="AW12" s="147">
        <v>2</v>
      </c>
      <c r="AY12" s="145"/>
      <c r="AZ12" s="146">
        <v>2</v>
      </c>
      <c r="BA12" s="147">
        <v>2</v>
      </c>
      <c r="BB12" s="145"/>
      <c r="BC12" s="146">
        <v>2</v>
      </c>
      <c r="BD12" s="147">
        <v>2</v>
      </c>
      <c r="BE12" s="145"/>
      <c r="BF12" s="146">
        <v>2</v>
      </c>
      <c r="BG12" s="147">
        <v>2</v>
      </c>
      <c r="BH12" s="145"/>
      <c r="BI12" s="146">
        <v>2</v>
      </c>
      <c r="BJ12" s="147">
        <v>2</v>
      </c>
      <c r="BK12" s="145"/>
      <c r="BL12" s="146">
        <v>2</v>
      </c>
      <c r="BM12" s="147">
        <v>2</v>
      </c>
      <c r="BN12" s="145"/>
      <c r="BO12" s="145"/>
      <c r="BP12" s="146">
        <v>2</v>
      </c>
      <c r="BQ12" s="147">
        <v>2</v>
      </c>
      <c r="BR12" s="145"/>
      <c r="BS12" s="146">
        <v>2</v>
      </c>
      <c r="BT12" s="147">
        <v>2</v>
      </c>
      <c r="BU12" s="145"/>
      <c r="BV12" s="146">
        <v>2</v>
      </c>
      <c r="BW12" s="147">
        <v>2</v>
      </c>
      <c r="BX12" s="145"/>
      <c r="BY12" s="146">
        <v>2</v>
      </c>
      <c r="BZ12" s="147">
        <v>2</v>
      </c>
      <c r="CA12" s="145"/>
      <c r="CB12" s="146">
        <v>2</v>
      </c>
      <c r="CC12" s="147">
        <v>2</v>
      </c>
      <c r="CD12" s="145"/>
      <c r="CE12" s="145"/>
      <c r="CF12" s="146">
        <v>2</v>
      </c>
      <c r="CG12" s="147">
        <v>2</v>
      </c>
      <c r="CH12" s="145"/>
      <c r="CI12" s="146">
        <v>2</v>
      </c>
      <c r="CJ12" s="147">
        <v>2</v>
      </c>
      <c r="CK12" s="145"/>
      <c r="CL12" s="146">
        <v>2</v>
      </c>
      <c r="CM12" s="147">
        <v>2</v>
      </c>
      <c r="CN12" s="145"/>
      <c r="CO12" s="145"/>
      <c r="CP12" s="146">
        <v>2</v>
      </c>
      <c r="CQ12" s="147">
        <v>2</v>
      </c>
      <c r="CR12" s="145"/>
      <c r="CS12" s="146">
        <v>2</v>
      </c>
      <c r="CT12" s="147">
        <v>2</v>
      </c>
      <c r="CU12" s="145"/>
      <c r="CV12" s="146">
        <v>2</v>
      </c>
      <c r="CW12" s="147">
        <v>2</v>
      </c>
      <c r="CX12" s="145"/>
      <c r="CY12" s="146">
        <v>2</v>
      </c>
      <c r="CZ12" s="147">
        <v>2</v>
      </c>
      <c r="DA12" s="145"/>
      <c r="DB12" s="146">
        <v>2</v>
      </c>
      <c r="DC12" s="147">
        <v>2</v>
      </c>
      <c r="DD12" s="145"/>
      <c r="DE12" s="145"/>
      <c r="DF12" s="146">
        <v>2</v>
      </c>
      <c r="DG12" s="147">
        <v>2</v>
      </c>
      <c r="DH12" s="145"/>
      <c r="DI12" s="146">
        <v>2</v>
      </c>
      <c r="DJ12" s="147">
        <v>2</v>
      </c>
      <c r="DK12" s="145"/>
      <c r="DL12" s="146">
        <v>2</v>
      </c>
      <c r="DM12" s="147">
        <v>2</v>
      </c>
      <c r="DN12" s="145"/>
      <c r="DO12" s="146">
        <v>2</v>
      </c>
      <c r="DP12" s="147">
        <v>2</v>
      </c>
      <c r="DQ12" s="145"/>
      <c r="DR12" s="146">
        <v>2</v>
      </c>
      <c r="DS12" s="147">
        <v>2</v>
      </c>
      <c r="DT12" s="145"/>
      <c r="DU12" s="145"/>
      <c r="DV12" s="146">
        <v>2</v>
      </c>
      <c r="DW12" s="147">
        <v>2</v>
      </c>
      <c r="DX12" s="145"/>
      <c r="DY12" s="146">
        <v>2</v>
      </c>
      <c r="DZ12" s="147">
        <v>2</v>
      </c>
      <c r="EA12" s="145"/>
      <c r="EB12" s="146">
        <v>2</v>
      </c>
      <c r="EC12" s="147">
        <v>2</v>
      </c>
      <c r="ED12" s="145"/>
      <c r="EE12" s="146">
        <v>2</v>
      </c>
      <c r="EF12" s="147">
        <v>2</v>
      </c>
      <c r="EG12" s="145"/>
      <c r="EH12" s="146">
        <v>2</v>
      </c>
      <c r="EI12" s="147">
        <v>2</v>
      </c>
      <c r="EJ12" s="145"/>
      <c r="EK12" s="145"/>
      <c r="EL12" s="146">
        <v>2</v>
      </c>
      <c r="EM12" s="147">
        <v>2</v>
      </c>
      <c r="EN12" s="145"/>
      <c r="EO12" s="146">
        <v>2</v>
      </c>
      <c r="EP12" s="147">
        <v>2</v>
      </c>
      <c r="EQ12" s="145"/>
      <c r="ER12" s="146">
        <v>2</v>
      </c>
      <c r="ES12" s="147">
        <v>2</v>
      </c>
      <c r="ET12" s="145"/>
      <c r="EU12" s="145"/>
      <c r="EV12" s="145"/>
      <c r="EW12" s="145"/>
      <c r="EX12" s="145"/>
      <c r="EY12" s="145"/>
      <c r="EZ12" s="145"/>
      <c r="FA12" s="145"/>
    </row>
    <row r="13" spans="2:157" ht="15.75" thickBot="1" x14ac:dyDescent="0.3">
      <c r="Z13" s="142">
        <v>44621</v>
      </c>
      <c r="AA13" s="43">
        <v>23</v>
      </c>
      <c r="AB13" t="s">
        <v>144</v>
      </c>
      <c r="AF13" s="146">
        <v>2</v>
      </c>
      <c r="AG13" s="147">
        <v>2</v>
      </c>
      <c r="AI13" s="146">
        <v>2</v>
      </c>
      <c r="AJ13" s="147">
        <v>2</v>
      </c>
      <c r="AL13" s="146">
        <v>2</v>
      </c>
      <c r="AM13" s="147">
        <v>2</v>
      </c>
      <c r="AP13" s="146">
        <v>2</v>
      </c>
      <c r="AQ13" s="147">
        <v>2</v>
      </c>
      <c r="AR13" s="145"/>
      <c r="AS13" s="146">
        <v>2</v>
      </c>
      <c r="AT13" s="147">
        <v>2</v>
      </c>
      <c r="AU13" s="145"/>
      <c r="AV13" s="146">
        <v>2</v>
      </c>
      <c r="AW13" s="147">
        <v>2</v>
      </c>
      <c r="AY13" s="145"/>
      <c r="AZ13" s="146">
        <v>2</v>
      </c>
      <c r="BA13" s="147">
        <v>2</v>
      </c>
      <c r="BB13" s="145"/>
      <c r="BC13" s="146">
        <v>2</v>
      </c>
      <c r="BD13" s="147">
        <v>2</v>
      </c>
      <c r="BE13" s="145"/>
      <c r="BF13" s="146">
        <v>2</v>
      </c>
      <c r="BG13" s="147">
        <v>2</v>
      </c>
      <c r="BH13" s="145"/>
      <c r="BI13" s="146">
        <v>2</v>
      </c>
      <c r="BJ13" s="147">
        <v>2</v>
      </c>
      <c r="BK13" s="145"/>
      <c r="BL13" s="146">
        <v>2</v>
      </c>
      <c r="BM13" s="147">
        <v>2</v>
      </c>
      <c r="BN13" s="145"/>
      <c r="BO13" s="145"/>
      <c r="BP13" s="146">
        <v>2</v>
      </c>
      <c r="BQ13" s="147">
        <v>2</v>
      </c>
      <c r="BR13" s="145"/>
      <c r="BS13" s="146">
        <v>2</v>
      </c>
      <c r="BT13" s="147">
        <v>2</v>
      </c>
      <c r="BU13" s="145"/>
      <c r="BV13" s="146">
        <v>2</v>
      </c>
      <c r="BW13" s="147">
        <v>2</v>
      </c>
      <c r="BX13" s="145"/>
      <c r="BY13" s="146">
        <v>2</v>
      </c>
      <c r="BZ13" s="147">
        <v>2</v>
      </c>
      <c r="CA13" s="145"/>
      <c r="CB13" s="146">
        <v>2</v>
      </c>
      <c r="CC13" s="147">
        <v>2</v>
      </c>
      <c r="CD13" s="145"/>
      <c r="CE13" s="145"/>
      <c r="CF13" s="146">
        <v>2</v>
      </c>
      <c r="CG13" s="147">
        <v>2</v>
      </c>
      <c r="CH13" s="145"/>
      <c r="CI13" s="146">
        <v>2</v>
      </c>
      <c r="CJ13" s="147">
        <v>2</v>
      </c>
      <c r="CK13" s="145"/>
      <c r="CL13" s="146">
        <v>2</v>
      </c>
      <c r="CM13" s="147">
        <v>2</v>
      </c>
      <c r="CN13" s="145"/>
      <c r="CO13" s="145"/>
      <c r="CP13" s="146">
        <v>2</v>
      </c>
      <c r="CQ13" s="147">
        <v>2</v>
      </c>
      <c r="CR13" s="145"/>
      <c r="CS13" s="146">
        <v>2</v>
      </c>
      <c r="CT13" s="147">
        <v>2</v>
      </c>
      <c r="CU13" s="145"/>
      <c r="CV13" s="146">
        <v>2</v>
      </c>
      <c r="CW13" s="147">
        <v>2</v>
      </c>
      <c r="CX13" s="145"/>
      <c r="CY13" s="146">
        <v>2</v>
      </c>
      <c r="CZ13" s="147">
        <v>2</v>
      </c>
      <c r="DA13" s="145"/>
      <c r="DB13" s="146">
        <v>2</v>
      </c>
      <c r="DC13" s="147">
        <v>2</v>
      </c>
      <c r="DD13" s="145"/>
      <c r="DE13" s="145"/>
      <c r="DF13" s="146">
        <v>2</v>
      </c>
      <c r="DG13" s="147">
        <v>2</v>
      </c>
      <c r="DH13" s="145"/>
      <c r="DI13" s="146">
        <v>2</v>
      </c>
      <c r="DJ13" s="147">
        <v>2</v>
      </c>
      <c r="DK13" s="145"/>
      <c r="DL13" s="146">
        <v>2</v>
      </c>
      <c r="DM13" s="147">
        <v>2</v>
      </c>
      <c r="DN13" s="145"/>
      <c r="DO13" s="146">
        <v>2</v>
      </c>
      <c r="DP13" s="147">
        <v>2</v>
      </c>
      <c r="DQ13" s="145"/>
      <c r="DR13" s="146">
        <v>2</v>
      </c>
      <c r="DS13" s="147">
        <v>2</v>
      </c>
      <c r="DT13" s="145"/>
      <c r="DU13" s="145"/>
      <c r="DV13" s="146">
        <v>2</v>
      </c>
      <c r="DW13" s="147">
        <v>2</v>
      </c>
      <c r="DX13" s="145"/>
      <c r="DY13" s="146">
        <v>2</v>
      </c>
      <c r="DZ13" s="147">
        <v>2</v>
      </c>
      <c r="EA13" s="145"/>
      <c r="EB13" s="146">
        <v>2</v>
      </c>
      <c r="EC13" s="147">
        <v>2</v>
      </c>
      <c r="ED13" s="145"/>
      <c r="EE13" s="146">
        <v>2</v>
      </c>
      <c r="EF13" s="147">
        <v>2</v>
      </c>
      <c r="EG13" s="145"/>
      <c r="EH13" s="146">
        <v>2</v>
      </c>
      <c r="EI13" s="147">
        <v>2</v>
      </c>
      <c r="EJ13" s="145"/>
      <c r="EK13" s="145"/>
      <c r="EL13" s="146">
        <v>2</v>
      </c>
      <c r="EM13" s="147">
        <v>2</v>
      </c>
      <c r="EN13" s="145"/>
      <c r="EO13" s="146">
        <v>2</v>
      </c>
      <c r="EP13" s="147">
        <v>2</v>
      </c>
      <c r="EQ13" s="145"/>
      <c r="ER13" s="146">
        <v>2</v>
      </c>
      <c r="ES13" s="147">
        <v>2</v>
      </c>
      <c r="ET13" s="145"/>
      <c r="EU13" s="145"/>
      <c r="EV13" s="145"/>
      <c r="EW13" s="145"/>
      <c r="EX13" s="145"/>
      <c r="EY13" s="145"/>
      <c r="EZ13" s="145"/>
      <c r="FA13" s="145"/>
    </row>
    <row r="14" spans="2:157" ht="15.75" thickBot="1" x14ac:dyDescent="0.3">
      <c r="B14" s="92">
        <v>44652</v>
      </c>
      <c r="C14" s="93">
        <v>44655</v>
      </c>
      <c r="D14" s="93">
        <v>44656</v>
      </c>
      <c r="E14" s="93">
        <v>44657</v>
      </c>
      <c r="F14" s="93">
        <v>44658</v>
      </c>
      <c r="G14" s="93">
        <v>44659</v>
      </c>
      <c r="H14" s="93">
        <v>44662</v>
      </c>
      <c r="I14" s="93">
        <v>44663</v>
      </c>
      <c r="J14" s="93">
        <v>44664</v>
      </c>
      <c r="K14" s="93">
        <v>44665</v>
      </c>
      <c r="L14" s="93">
        <v>44666</v>
      </c>
      <c r="M14" s="93">
        <v>44669</v>
      </c>
      <c r="N14" s="93">
        <v>44670</v>
      </c>
      <c r="O14" s="93">
        <v>44671</v>
      </c>
      <c r="P14" s="93">
        <v>44672</v>
      </c>
      <c r="Q14" s="93">
        <v>44673</v>
      </c>
      <c r="R14" s="93">
        <v>44676</v>
      </c>
      <c r="S14" s="93">
        <v>44677</v>
      </c>
      <c r="T14" s="93">
        <v>44678</v>
      </c>
      <c r="U14" s="93">
        <v>44679</v>
      </c>
      <c r="V14" s="94">
        <v>44680</v>
      </c>
      <c r="Z14" s="142">
        <v>44621</v>
      </c>
      <c r="AA14" s="43">
        <v>3434.86</v>
      </c>
      <c r="AB14" t="s">
        <v>145</v>
      </c>
      <c r="AF14" s="146">
        <v>2</v>
      </c>
      <c r="AG14" s="147">
        <v>2</v>
      </c>
      <c r="AI14" s="146">
        <v>2</v>
      </c>
      <c r="AJ14" s="147">
        <v>2</v>
      </c>
      <c r="AL14" s="146">
        <v>2</v>
      </c>
      <c r="AM14" s="147">
        <v>2</v>
      </c>
      <c r="AP14" s="146">
        <v>2</v>
      </c>
      <c r="AQ14" s="147">
        <v>2</v>
      </c>
      <c r="AR14" s="145"/>
      <c r="AS14" s="146">
        <v>2</v>
      </c>
      <c r="AT14" s="147">
        <v>2</v>
      </c>
      <c r="AU14" s="145"/>
      <c r="AV14" s="146">
        <v>2</v>
      </c>
      <c r="AW14" s="147">
        <v>2</v>
      </c>
      <c r="AY14" s="145"/>
      <c r="AZ14" s="146">
        <v>2</v>
      </c>
      <c r="BA14" s="147">
        <v>2</v>
      </c>
      <c r="BB14" s="145"/>
      <c r="BC14" s="146">
        <v>2</v>
      </c>
      <c r="BD14" s="147">
        <v>2</v>
      </c>
      <c r="BE14" s="145"/>
      <c r="BF14" s="146">
        <v>2</v>
      </c>
      <c r="BG14" s="147">
        <v>2</v>
      </c>
      <c r="BH14" s="145"/>
      <c r="BI14" s="146">
        <v>2</v>
      </c>
      <c r="BJ14" s="147">
        <v>2</v>
      </c>
      <c r="BK14" s="145"/>
      <c r="BL14" s="146">
        <v>2</v>
      </c>
      <c r="BM14" s="147">
        <v>2</v>
      </c>
      <c r="BN14" s="145"/>
      <c r="BO14" s="145"/>
      <c r="BP14" s="146">
        <v>2</v>
      </c>
      <c r="BQ14" s="147">
        <v>2</v>
      </c>
      <c r="BR14" s="145"/>
      <c r="BS14" s="146">
        <v>2</v>
      </c>
      <c r="BT14" s="147">
        <v>2</v>
      </c>
      <c r="BU14" s="145"/>
      <c r="BV14" s="146">
        <v>2</v>
      </c>
      <c r="BW14" s="147">
        <v>2</v>
      </c>
      <c r="BX14" s="145"/>
      <c r="BY14" s="146">
        <v>2</v>
      </c>
      <c r="BZ14" s="147">
        <v>2</v>
      </c>
      <c r="CA14" s="145"/>
      <c r="CB14" s="146">
        <v>2</v>
      </c>
      <c r="CC14" s="147">
        <v>2</v>
      </c>
      <c r="CD14" s="145"/>
      <c r="CE14" s="145"/>
      <c r="CF14" s="146">
        <v>2</v>
      </c>
      <c r="CG14" s="147">
        <v>2</v>
      </c>
      <c r="CH14" s="145"/>
      <c r="CI14" s="146">
        <v>2</v>
      </c>
      <c r="CJ14" s="147">
        <v>2</v>
      </c>
      <c r="CK14" s="145"/>
      <c r="CL14" s="146">
        <v>2</v>
      </c>
      <c r="CM14" s="147">
        <v>2</v>
      </c>
      <c r="CN14" s="145"/>
      <c r="CO14" s="145"/>
      <c r="CP14" s="146">
        <v>2</v>
      </c>
      <c r="CQ14" s="147">
        <v>2</v>
      </c>
      <c r="CR14" s="145"/>
      <c r="CS14" s="146">
        <v>2</v>
      </c>
      <c r="CT14" s="147">
        <v>2</v>
      </c>
      <c r="CU14" s="145"/>
      <c r="CV14" s="146">
        <v>2</v>
      </c>
      <c r="CW14" s="147">
        <v>2</v>
      </c>
      <c r="CX14" s="145"/>
      <c r="CY14" s="146">
        <v>2</v>
      </c>
      <c r="CZ14" s="147">
        <v>2</v>
      </c>
      <c r="DA14" s="145"/>
      <c r="DB14" s="146">
        <v>2</v>
      </c>
      <c r="DC14" s="147">
        <v>2</v>
      </c>
      <c r="DD14" s="145"/>
      <c r="DE14" s="145"/>
      <c r="DF14" s="146">
        <v>2</v>
      </c>
      <c r="DG14" s="147">
        <v>2</v>
      </c>
      <c r="DH14" s="145"/>
      <c r="DI14" s="146">
        <v>2</v>
      </c>
      <c r="DJ14" s="147">
        <v>2</v>
      </c>
      <c r="DK14" s="145"/>
      <c r="DL14" s="146">
        <v>2</v>
      </c>
      <c r="DM14" s="147">
        <v>2</v>
      </c>
      <c r="DN14" s="145"/>
      <c r="DO14" s="146">
        <v>2</v>
      </c>
      <c r="DP14" s="147">
        <v>2</v>
      </c>
      <c r="DQ14" s="145"/>
      <c r="DR14" s="146">
        <v>2</v>
      </c>
      <c r="DS14" s="147">
        <v>2</v>
      </c>
      <c r="DT14" s="145"/>
      <c r="DU14" s="145"/>
      <c r="DV14" s="146">
        <v>2</v>
      </c>
      <c r="DW14" s="147">
        <v>2</v>
      </c>
      <c r="DX14" s="145"/>
      <c r="DY14" s="146">
        <v>2</v>
      </c>
      <c r="DZ14" s="147">
        <v>2</v>
      </c>
      <c r="EA14" s="145"/>
      <c r="EB14" s="146">
        <v>2</v>
      </c>
      <c r="EC14" s="147">
        <v>2</v>
      </c>
      <c r="ED14" s="145"/>
      <c r="EE14" s="146">
        <v>2</v>
      </c>
      <c r="EF14" s="147">
        <v>2</v>
      </c>
      <c r="EG14" s="145"/>
      <c r="EH14" s="146">
        <v>2</v>
      </c>
      <c r="EI14" s="147">
        <v>2</v>
      </c>
      <c r="EJ14" s="145"/>
      <c r="EK14" s="145"/>
      <c r="EL14" s="146">
        <v>2</v>
      </c>
      <c r="EM14" s="147">
        <v>2</v>
      </c>
      <c r="EN14" s="145"/>
      <c r="EO14" s="146">
        <v>2</v>
      </c>
      <c r="EP14" s="147">
        <v>2</v>
      </c>
      <c r="EQ14" s="145"/>
      <c r="ER14" s="146">
        <v>2</v>
      </c>
      <c r="ES14" s="147">
        <v>2</v>
      </c>
      <c r="ET14" s="145"/>
      <c r="EU14" s="145"/>
      <c r="EV14" s="145"/>
      <c r="EW14" s="145"/>
      <c r="EX14" s="145"/>
      <c r="EY14" s="145"/>
      <c r="EZ14" s="145"/>
      <c r="FA14" s="145"/>
    </row>
    <row r="15" spans="2:157" x14ac:dyDescent="0.25">
      <c r="B15" s="118">
        <v>4880</v>
      </c>
      <c r="C15" s="119">
        <v>4173</v>
      </c>
      <c r="D15" s="119">
        <v>4758</v>
      </c>
      <c r="E15" s="119">
        <v>2884</v>
      </c>
      <c r="F15" s="119">
        <v>3055</v>
      </c>
      <c r="G15" s="119">
        <v>5529</v>
      </c>
      <c r="H15" s="119">
        <v>2145</v>
      </c>
      <c r="I15" s="119">
        <v>3533</v>
      </c>
      <c r="J15" s="119">
        <v>3935</v>
      </c>
      <c r="K15" s="119">
        <v>3574</v>
      </c>
      <c r="L15" s="119">
        <v>1047</v>
      </c>
      <c r="M15" s="119">
        <v>4983</v>
      </c>
      <c r="N15" s="119">
        <v>1903</v>
      </c>
      <c r="O15" s="119">
        <v>5106</v>
      </c>
      <c r="P15" s="119">
        <v>5100</v>
      </c>
      <c r="Q15" s="119">
        <v>5587</v>
      </c>
      <c r="R15" s="119">
        <v>6153</v>
      </c>
      <c r="S15" s="119">
        <v>1537</v>
      </c>
      <c r="T15" s="119">
        <v>4957</v>
      </c>
      <c r="U15" s="119">
        <v>2795</v>
      </c>
      <c r="V15" s="120">
        <v>4487</v>
      </c>
      <c r="Z15" s="142">
        <v>44652</v>
      </c>
      <c r="AA15" s="43">
        <v>82121</v>
      </c>
      <c r="AB15" t="s">
        <v>143</v>
      </c>
      <c r="AF15" s="146">
        <v>2</v>
      </c>
      <c r="AG15" s="147">
        <v>2</v>
      </c>
      <c r="AI15" s="146">
        <v>2</v>
      </c>
      <c r="AJ15" s="147">
        <v>2</v>
      </c>
      <c r="AL15" s="146">
        <v>2</v>
      </c>
      <c r="AM15" s="147">
        <v>2</v>
      </c>
      <c r="AP15" s="146">
        <v>2</v>
      </c>
      <c r="AQ15" s="147">
        <v>2</v>
      </c>
      <c r="AR15" s="145"/>
      <c r="AS15" s="146">
        <v>2</v>
      </c>
      <c r="AT15" s="147">
        <v>2</v>
      </c>
      <c r="AU15" s="145"/>
      <c r="AV15" s="146">
        <v>2</v>
      </c>
      <c r="AW15" s="147">
        <v>2</v>
      </c>
      <c r="AY15" s="145"/>
      <c r="AZ15" s="146">
        <v>2</v>
      </c>
      <c r="BA15" s="147">
        <v>2</v>
      </c>
      <c r="BB15" s="145"/>
      <c r="BC15" s="146">
        <v>2</v>
      </c>
      <c r="BD15" s="147">
        <v>2</v>
      </c>
      <c r="BE15" s="145"/>
      <c r="BF15" s="146">
        <v>2</v>
      </c>
      <c r="BG15" s="147">
        <v>2</v>
      </c>
      <c r="BH15" s="145"/>
      <c r="BI15" s="146">
        <v>2</v>
      </c>
      <c r="BJ15" s="147">
        <v>2</v>
      </c>
      <c r="BK15" s="145"/>
      <c r="BL15" s="146">
        <v>2</v>
      </c>
      <c r="BM15" s="147">
        <v>2</v>
      </c>
      <c r="BN15" s="145"/>
      <c r="BO15" s="145"/>
      <c r="BP15" s="146">
        <v>2</v>
      </c>
      <c r="BQ15" s="147">
        <v>2</v>
      </c>
      <c r="BR15" s="145"/>
      <c r="BS15" s="146">
        <v>2</v>
      </c>
      <c r="BT15" s="147">
        <v>2</v>
      </c>
      <c r="BU15" s="145"/>
      <c r="BV15" s="146">
        <v>2</v>
      </c>
      <c r="BW15" s="147">
        <v>2</v>
      </c>
      <c r="BX15" s="145"/>
      <c r="BY15" s="146">
        <v>2</v>
      </c>
      <c r="BZ15" s="147">
        <v>2</v>
      </c>
      <c r="CA15" s="145"/>
      <c r="CB15" s="146">
        <v>2</v>
      </c>
      <c r="CC15" s="147">
        <v>2</v>
      </c>
      <c r="CD15" s="145"/>
      <c r="CE15" s="145"/>
      <c r="CF15" s="146">
        <v>2</v>
      </c>
      <c r="CG15" s="147">
        <v>2</v>
      </c>
      <c r="CH15" s="145"/>
      <c r="CI15" s="146">
        <v>2</v>
      </c>
      <c r="CJ15" s="147">
        <v>2</v>
      </c>
      <c r="CK15" s="145"/>
      <c r="CL15" s="146">
        <v>2</v>
      </c>
      <c r="CM15" s="147">
        <v>2</v>
      </c>
      <c r="CN15" s="145"/>
      <c r="CO15" s="145"/>
      <c r="CP15" s="146">
        <v>2</v>
      </c>
      <c r="CQ15" s="147">
        <v>2</v>
      </c>
      <c r="CR15" s="145"/>
      <c r="CS15" s="146">
        <v>2</v>
      </c>
      <c r="CT15" s="147">
        <v>2</v>
      </c>
      <c r="CU15" s="145"/>
      <c r="CV15" s="146">
        <v>2</v>
      </c>
      <c r="CW15" s="147">
        <v>2</v>
      </c>
      <c r="CX15" s="145"/>
      <c r="CY15" s="146">
        <v>2</v>
      </c>
      <c r="CZ15" s="147">
        <v>2</v>
      </c>
      <c r="DA15" s="145"/>
      <c r="DB15" s="146">
        <v>2</v>
      </c>
      <c r="DC15" s="147">
        <v>2</v>
      </c>
      <c r="DD15" s="145"/>
      <c r="DE15" s="145"/>
      <c r="DF15" s="146">
        <v>2</v>
      </c>
      <c r="DG15" s="147">
        <v>2</v>
      </c>
      <c r="DH15" s="145"/>
      <c r="DI15" s="146">
        <v>2</v>
      </c>
      <c r="DJ15" s="147">
        <v>2</v>
      </c>
      <c r="DK15" s="145"/>
      <c r="DL15" s="146">
        <v>2</v>
      </c>
      <c r="DM15" s="147">
        <v>2</v>
      </c>
      <c r="DN15" s="145"/>
      <c r="DO15" s="146">
        <v>2</v>
      </c>
      <c r="DP15" s="147">
        <v>2</v>
      </c>
      <c r="DQ15" s="145"/>
      <c r="DR15" s="146">
        <v>2</v>
      </c>
      <c r="DS15" s="147">
        <v>2</v>
      </c>
      <c r="DT15" s="145"/>
      <c r="DU15" s="145"/>
      <c r="DV15" s="146">
        <v>2</v>
      </c>
      <c r="DW15" s="147">
        <v>2</v>
      </c>
      <c r="DX15" s="145"/>
      <c r="DY15" s="146">
        <v>2</v>
      </c>
      <c r="DZ15" s="147">
        <v>2</v>
      </c>
      <c r="EA15" s="145"/>
      <c r="EB15" s="146">
        <v>2</v>
      </c>
      <c r="EC15" s="147">
        <v>2</v>
      </c>
      <c r="ED15" s="145"/>
      <c r="EE15" s="146">
        <v>2</v>
      </c>
      <c r="EF15" s="147">
        <v>2</v>
      </c>
      <c r="EG15" s="145"/>
      <c r="EH15" s="146">
        <v>2</v>
      </c>
      <c r="EI15" s="147">
        <v>2</v>
      </c>
      <c r="EJ15" s="145"/>
      <c r="EK15" s="145"/>
      <c r="EL15" s="146">
        <v>2</v>
      </c>
      <c r="EM15" s="147">
        <v>2</v>
      </c>
      <c r="EN15" s="145"/>
      <c r="EO15" s="146">
        <v>2</v>
      </c>
      <c r="EP15" s="147">
        <v>2</v>
      </c>
      <c r="EQ15" s="145"/>
      <c r="ER15" s="146">
        <v>2</v>
      </c>
      <c r="ES15" s="147">
        <v>2</v>
      </c>
      <c r="ET15" s="145"/>
      <c r="EU15" s="145"/>
      <c r="EV15" s="145"/>
      <c r="EW15" s="145"/>
      <c r="EX15" s="145"/>
      <c r="EY15" s="145"/>
      <c r="EZ15" s="145"/>
      <c r="FA15" s="145"/>
    </row>
    <row r="16" spans="2:157" x14ac:dyDescent="0.25">
      <c r="B16" s="90">
        <v>12</v>
      </c>
      <c r="C16" s="89">
        <v>13</v>
      </c>
      <c r="D16" s="89">
        <v>7</v>
      </c>
      <c r="E16" s="89">
        <v>7</v>
      </c>
      <c r="F16" s="89">
        <v>10</v>
      </c>
      <c r="G16" s="89">
        <v>11</v>
      </c>
      <c r="H16" s="89">
        <v>8</v>
      </c>
      <c r="I16" s="89">
        <v>9</v>
      </c>
      <c r="J16" s="89">
        <v>9</v>
      </c>
      <c r="K16" s="89">
        <v>8</v>
      </c>
      <c r="L16" s="89">
        <v>3</v>
      </c>
      <c r="M16" s="89">
        <v>10</v>
      </c>
      <c r="N16" s="89">
        <v>6</v>
      </c>
      <c r="O16" s="89">
        <v>10</v>
      </c>
      <c r="P16" s="89">
        <v>10</v>
      </c>
      <c r="Q16" s="89">
        <v>11</v>
      </c>
      <c r="R16" s="89">
        <v>13</v>
      </c>
      <c r="S16" s="89">
        <v>6</v>
      </c>
      <c r="T16" s="89">
        <v>9</v>
      </c>
      <c r="U16" s="89">
        <v>5</v>
      </c>
      <c r="V16" s="91">
        <v>9</v>
      </c>
      <c r="Z16" s="142">
        <v>44652</v>
      </c>
      <c r="AA16" s="43">
        <v>186</v>
      </c>
      <c r="AB16" t="s">
        <v>114</v>
      </c>
      <c r="AF16" s="146">
        <v>2</v>
      </c>
      <c r="AG16" s="147">
        <v>2</v>
      </c>
      <c r="AI16" s="146">
        <v>2</v>
      </c>
      <c r="AJ16" s="147">
        <v>2</v>
      </c>
      <c r="AL16" s="146">
        <v>2</v>
      </c>
      <c r="AM16" s="147">
        <v>2</v>
      </c>
      <c r="AP16" s="146">
        <v>2</v>
      </c>
      <c r="AQ16" s="147">
        <v>2</v>
      </c>
      <c r="AR16" s="145"/>
      <c r="AS16" s="146">
        <v>2</v>
      </c>
      <c r="AT16" s="147">
        <v>2</v>
      </c>
      <c r="AU16" s="145"/>
      <c r="AV16" s="146">
        <v>2</v>
      </c>
      <c r="AW16" s="147">
        <v>2</v>
      </c>
      <c r="AY16" s="145"/>
      <c r="AZ16" s="146">
        <v>2</v>
      </c>
      <c r="BA16" s="147">
        <v>2</v>
      </c>
      <c r="BB16" s="145"/>
      <c r="BC16" s="146">
        <v>2</v>
      </c>
      <c r="BD16" s="147">
        <v>2</v>
      </c>
      <c r="BE16" s="145"/>
      <c r="BF16" s="146">
        <v>2</v>
      </c>
      <c r="BG16" s="147">
        <v>2</v>
      </c>
      <c r="BH16" s="145"/>
      <c r="BI16" s="146">
        <v>2</v>
      </c>
      <c r="BJ16" s="147">
        <v>2</v>
      </c>
      <c r="BK16" s="145"/>
      <c r="BL16" s="146">
        <v>2</v>
      </c>
      <c r="BM16" s="147">
        <v>2</v>
      </c>
      <c r="BN16" s="145"/>
      <c r="BO16" s="145"/>
      <c r="BP16" s="146">
        <v>2</v>
      </c>
      <c r="BQ16" s="147">
        <v>2</v>
      </c>
      <c r="BR16" s="145"/>
      <c r="BS16" s="146">
        <v>2</v>
      </c>
      <c r="BT16" s="147">
        <v>2</v>
      </c>
      <c r="BU16" s="145"/>
      <c r="BV16" s="146">
        <v>2</v>
      </c>
      <c r="BW16" s="147">
        <v>2</v>
      </c>
      <c r="BX16" s="145"/>
      <c r="BY16" s="146">
        <v>2</v>
      </c>
      <c r="BZ16" s="147">
        <v>2</v>
      </c>
      <c r="CA16" s="145"/>
      <c r="CB16" s="146">
        <v>2</v>
      </c>
      <c r="CC16" s="147">
        <v>2</v>
      </c>
      <c r="CD16" s="145"/>
      <c r="CE16" s="145"/>
      <c r="CF16" s="146">
        <v>2</v>
      </c>
      <c r="CG16" s="147">
        <v>2</v>
      </c>
      <c r="CH16" s="145"/>
      <c r="CI16" s="146">
        <v>2</v>
      </c>
      <c r="CJ16" s="147">
        <v>2</v>
      </c>
      <c r="CK16" s="145"/>
      <c r="CL16" s="146">
        <v>2</v>
      </c>
      <c r="CM16" s="147">
        <v>2</v>
      </c>
      <c r="CN16" s="145"/>
      <c r="CO16" s="145"/>
      <c r="CP16" s="146">
        <v>2</v>
      </c>
      <c r="CQ16" s="147">
        <v>2</v>
      </c>
      <c r="CR16" s="145"/>
      <c r="CS16" s="146">
        <v>2</v>
      </c>
      <c r="CT16" s="147">
        <v>2</v>
      </c>
      <c r="CU16" s="145"/>
      <c r="CV16" s="146">
        <v>2</v>
      </c>
      <c r="CW16" s="147">
        <v>2</v>
      </c>
      <c r="CX16" s="145"/>
      <c r="CY16" s="146">
        <v>2</v>
      </c>
      <c r="CZ16" s="147">
        <v>2</v>
      </c>
      <c r="DA16" s="145"/>
      <c r="DB16" s="146">
        <v>2</v>
      </c>
      <c r="DC16" s="147">
        <v>2</v>
      </c>
      <c r="DD16" s="145"/>
      <c r="DE16" s="145"/>
      <c r="DF16" s="146">
        <v>2</v>
      </c>
      <c r="DG16" s="147">
        <v>2</v>
      </c>
      <c r="DH16" s="145"/>
      <c r="DI16" s="146">
        <v>2</v>
      </c>
      <c r="DJ16" s="147">
        <v>2</v>
      </c>
      <c r="DK16" s="145"/>
      <c r="DL16" s="146">
        <v>2</v>
      </c>
      <c r="DM16" s="147">
        <v>2</v>
      </c>
      <c r="DN16" s="145"/>
      <c r="DO16" s="146">
        <v>2</v>
      </c>
      <c r="DP16" s="147">
        <v>2</v>
      </c>
      <c r="DQ16" s="145"/>
      <c r="DR16" s="146">
        <v>2</v>
      </c>
      <c r="DS16" s="147">
        <v>2</v>
      </c>
      <c r="DT16" s="145"/>
      <c r="DU16" s="145"/>
      <c r="DV16" s="146">
        <v>2</v>
      </c>
      <c r="DW16" s="147">
        <v>2</v>
      </c>
      <c r="DX16" s="145"/>
      <c r="DY16" s="146">
        <v>2</v>
      </c>
      <c r="DZ16" s="147">
        <v>2</v>
      </c>
      <c r="EA16" s="145"/>
      <c r="EB16" s="146">
        <v>2</v>
      </c>
      <c r="EC16" s="147">
        <v>2</v>
      </c>
      <c r="ED16" s="145"/>
      <c r="EE16" s="146">
        <v>2</v>
      </c>
      <c r="EF16" s="147">
        <v>2</v>
      </c>
      <c r="EG16" s="145"/>
      <c r="EH16" s="146">
        <v>2</v>
      </c>
      <c r="EI16" s="147">
        <v>2</v>
      </c>
      <c r="EJ16" s="145"/>
      <c r="EK16" s="145"/>
      <c r="EL16" s="146">
        <v>2</v>
      </c>
      <c r="EM16" s="147">
        <v>2</v>
      </c>
      <c r="EN16" s="145"/>
      <c r="EO16" s="146">
        <v>2</v>
      </c>
      <c r="EP16" s="147">
        <v>2</v>
      </c>
      <c r="EQ16" s="145"/>
      <c r="ER16" s="146">
        <v>2</v>
      </c>
      <c r="ES16" s="147">
        <v>2</v>
      </c>
      <c r="ET16" s="145"/>
      <c r="EU16" s="145"/>
      <c r="EV16" s="145"/>
      <c r="EW16" s="145"/>
      <c r="EX16" s="145"/>
      <c r="EY16" s="145"/>
      <c r="EZ16" s="145"/>
      <c r="FA16" s="145"/>
    </row>
    <row r="17" spans="2:157" ht="15.75" thickBot="1" x14ac:dyDescent="0.3">
      <c r="Z17" s="142">
        <v>44652</v>
      </c>
      <c r="AA17" s="43">
        <v>21</v>
      </c>
      <c r="AB17" t="s">
        <v>144</v>
      </c>
      <c r="AF17" s="146">
        <v>2</v>
      </c>
      <c r="AG17" s="147">
        <v>2</v>
      </c>
      <c r="AI17" s="146">
        <v>2</v>
      </c>
      <c r="AJ17" s="147">
        <v>2</v>
      </c>
      <c r="AL17" s="146">
        <v>2</v>
      </c>
      <c r="AM17" s="147">
        <v>2</v>
      </c>
      <c r="AP17" s="146">
        <v>2</v>
      </c>
      <c r="AQ17" s="147">
        <v>2</v>
      </c>
      <c r="AR17" s="145"/>
      <c r="AS17" s="146">
        <v>2</v>
      </c>
      <c r="AT17" s="147">
        <v>2</v>
      </c>
      <c r="AU17" s="145"/>
      <c r="AV17" s="146">
        <v>2</v>
      </c>
      <c r="AW17" s="147">
        <v>2</v>
      </c>
      <c r="AY17" s="145"/>
      <c r="AZ17" s="146">
        <v>2</v>
      </c>
      <c r="BA17" s="147">
        <v>2</v>
      </c>
      <c r="BB17" s="145"/>
      <c r="BC17" s="146">
        <v>2</v>
      </c>
      <c r="BD17" s="147">
        <v>2</v>
      </c>
      <c r="BE17" s="145"/>
      <c r="BF17" s="146">
        <v>2</v>
      </c>
      <c r="BG17" s="147">
        <v>2</v>
      </c>
      <c r="BH17" s="145"/>
      <c r="BI17" s="146">
        <v>2</v>
      </c>
      <c r="BJ17" s="147">
        <v>2</v>
      </c>
      <c r="BK17" s="145"/>
      <c r="BL17" s="146">
        <v>2</v>
      </c>
      <c r="BM17" s="147">
        <v>2</v>
      </c>
      <c r="BN17" s="145"/>
      <c r="BO17" s="145"/>
      <c r="BP17" s="146">
        <v>2</v>
      </c>
      <c r="BQ17" s="147">
        <v>2</v>
      </c>
      <c r="BR17" s="145"/>
      <c r="BS17" s="146">
        <v>2</v>
      </c>
      <c r="BT17" s="147">
        <v>2</v>
      </c>
      <c r="BU17" s="145"/>
      <c r="BV17" s="146">
        <v>2</v>
      </c>
      <c r="BW17" s="147">
        <v>2</v>
      </c>
      <c r="BX17" s="145"/>
      <c r="BY17" s="146">
        <v>2</v>
      </c>
      <c r="BZ17" s="147">
        <v>2</v>
      </c>
      <c r="CA17" s="145"/>
      <c r="CB17" s="146">
        <v>2</v>
      </c>
      <c r="CC17" s="147">
        <v>2</v>
      </c>
      <c r="CD17" s="145"/>
      <c r="CE17" s="145"/>
      <c r="CF17" s="146">
        <v>2</v>
      </c>
      <c r="CG17" s="147">
        <v>2</v>
      </c>
      <c r="CH17" s="145"/>
      <c r="CI17" s="146">
        <v>2</v>
      </c>
      <c r="CJ17" s="147">
        <v>2</v>
      </c>
      <c r="CK17" s="145"/>
      <c r="CL17" s="146">
        <v>2</v>
      </c>
      <c r="CM17" s="147">
        <v>2</v>
      </c>
      <c r="CN17" s="145"/>
      <c r="CO17" s="145"/>
      <c r="CP17" s="146">
        <v>2</v>
      </c>
      <c r="CQ17" s="147">
        <v>2</v>
      </c>
      <c r="CR17" s="145"/>
      <c r="CS17" s="146">
        <v>2</v>
      </c>
      <c r="CT17" s="147">
        <v>2</v>
      </c>
      <c r="CU17" s="145"/>
      <c r="CV17" s="146">
        <v>2</v>
      </c>
      <c r="CW17" s="147">
        <v>2</v>
      </c>
      <c r="CX17" s="145"/>
      <c r="CY17" s="146">
        <v>2</v>
      </c>
      <c r="CZ17" s="147">
        <v>2</v>
      </c>
      <c r="DA17" s="145"/>
      <c r="DB17" s="146">
        <v>2</v>
      </c>
      <c r="DC17" s="147">
        <v>2</v>
      </c>
      <c r="DD17" s="145"/>
      <c r="DE17" s="145"/>
      <c r="DF17" s="146">
        <v>2</v>
      </c>
      <c r="DG17" s="147">
        <v>2</v>
      </c>
      <c r="DH17" s="145"/>
      <c r="DI17" s="146">
        <v>2</v>
      </c>
      <c r="DJ17" s="147">
        <v>2</v>
      </c>
      <c r="DK17" s="145"/>
      <c r="DL17" s="146">
        <v>2</v>
      </c>
      <c r="DM17" s="147">
        <v>2</v>
      </c>
      <c r="DN17" s="145"/>
      <c r="DO17" s="146">
        <v>2</v>
      </c>
      <c r="DP17" s="147">
        <v>2</v>
      </c>
      <c r="DQ17" s="145"/>
      <c r="DR17" s="146">
        <v>2</v>
      </c>
      <c r="DS17" s="147">
        <v>2</v>
      </c>
      <c r="DT17" s="145"/>
      <c r="DU17" s="145"/>
      <c r="DV17" s="146">
        <v>2</v>
      </c>
      <c r="DW17" s="147">
        <v>2</v>
      </c>
      <c r="DX17" s="145"/>
      <c r="DY17" s="146">
        <v>2</v>
      </c>
      <c r="DZ17" s="147">
        <v>2</v>
      </c>
      <c r="EA17" s="145"/>
      <c r="EB17" s="146">
        <v>2</v>
      </c>
      <c r="EC17" s="147">
        <v>2</v>
      </c>
      <c r="ED17" s="145"/>
      <c r="EE17" s="146">
        <v>2</v>
      </c>
      <c r="EF17" s="147">
        <v>2</v>
      </c>
      <c r="EG17" s="145"/>
      <c r="EH17" s="146">
        <v>2</v>
      </c>
      <c r="EI17" s="147">
        <v>2</v>
      </c>
      <c r="EJ17" s="145"/>
      <c r="EK17" s="145"/>
      <c r="EL17" s="146">
        <v>2</v>
      </c>
      <c r="EM17" s="147">
        <v>2</v>
      </c>
      <c r="EN17" s="145"/>
      <c r="EO17" s="146">
        <v>2</v>
      </c>
      <c r="EP17" s="147">
        <v>2</v>
      </c>
      <c r="EQ17" s="145"/>
      <c r="ER17" s="146">
        <v>2</v>
      </c>
      <c r="ES17" s="147">
        <v>2</v>
      </c>
      <c r="ET17" s="145"/>
      <c r="EU17" s="145"/>
      <c r="EV17" s="145"/>
      <c r="EW17" s="145"/>
      <c r="EX17" s="145"/>
      <c r="EY17" s="145"/>
      <c r="EZ17" s="145"/>
      <c r="FA17" s="145"/>
    </row>
    <row r="18" spans="2:157" ht="15.75" thickBot="1" x14ac:dyDescent="0.3">
      <c r="B18" s="103">
        <v>44683</v>
      </c>
      <c r="C18" s="104">
        <v>44684</v>
      </c>
      <c r="D18" s="104">
        <v>44685</v>
      </c>
      <c r="E18" s="104">
        <v>44686</v>
      </c>
      <c r="F18" s="104">
        <v>44687</v>
      </c>
      <c r="G18" s="104">
        <v>44690</v>
      </c>
      <c r="H18" s="104">
        <v>44691</v>
      </c>
      <c r="I18" s="104">
        <v>44692</v>
      </c>
      <c r="J18" s="104">
        <v>44693</v>
      </c>
      <c r="K18" s="104">
        <v>44694</v>
      </c>
      <c r="L18" s="104">
        <v>44697</v>
      </c>
      <c r="M18" s="104">
        <v>44698</v>
      </c>
      <c r="N18" s="104">
        <v>44699</v>
      </c>
      <c r="O18" s="104">
        <v>44700</v>
      </c>
      <c r="P18" s="104">
        <v>44701</v>
      </c>
      <c r="Q18" s="104">
        <v>44704</v>
      </c>
      <c r="R18" s="104">
        <v>44705</v>
      </c>
      <c r="S18" s="104">
        <v>44706</v>
      </c>
      <c r="T18" s="104">
        <v>44707</v>
      </c>
      <c r="U18" s="104">
        <v>44708</v>
      </c>
      <c r="V18" s="104">
        <v>44711</v>
      </c>
      <c r="W18" s="104">
        <v>44712</v>
      </c>
      <c r="Z18" s="142">
        <v>44652</v>
      </c>
      <c r="AA18" s="43">
        <v>3910.52</v>
      </c>
      <c r="AB18" t="s">
        <v>145</v>
      </c>
      <c r="AF18" s="146">
        <v>2</v>
      </c>
      <c r="AG18" s="147">
        <v>2</v>
      </c>
      <c r="AI18" s="146">
        <v>2</v>
      </c>
      <c r="AJ18" s="147">
        <v>2</v>
      </c>
      <c r="AL18" s="146">
        <v>2</v>
      </c>
      <c r="AM18" s="147">
        <v>2</v>
      </c>
      <c r="AP18" s="146">
        <v>2</v>
      </c>
      <c r="AQ18" s="147">
        <v>2</v>
      </c>
      <c r="AR18" s="145"/>
      <c r="AS18" s="146">
        <v>2</v>
      </c>
      <c r="AT18" s="147">
        <v>2</v>
      </c>
      <c r="AU18" s="145"/>
      <c r="AV18" s="146">
        <v>2</v>
      </c>
      <c r="AW18" s="147">
        <v>2</v>
      </c>
      <c r="AY18" s="145"/>
      <c r="AZ18" s="146">
        <v>2</v>
      </c>
      <c r="BA18" s="147">
        <v>2</v>
      </c>
      <c r="BB18" s="145"/>
      <c r="BC18" s="146">
        <v>2</v>
      </c>
      <c r="BD18" s="147">
        <v>2</v>
      </c>
      <c r="BE18" s="145"/>
      <c r="BF18" s="146">
        <v>2</v>
      </c>
      <c r="BG18" s="147">
        <v>2</v>
      </c>
      <c r="BH18" s="145"/>
      <c r="BI18" s="146">
        <v>2</v>
      </c>
      <c r="BJ18" s="147">
        <v>2</v>
      </c>
      <c r="BK18" s="145"/>
      <c r="BL18" s="146">
        <v>2</v>
      </c>
      <c r="BM18" s="147">
        <v>2</v>
      </c>
      <c r="BN18" s="145"/>
      <c r="BO18" s="145"/>
      <c r="BP18" s="146">
        <v>2</v>
      </c>
      <c r="BQ18" s="147">
        <v>2</v>
      </c>
      <c r="BR18" s="145"/>
      <c r="BS18" s="146">
        <v>2</v>
      </c>
      <c r="BT18" s="147">
        <v>2</v>
      </c>
      <c r="BU18" s="145"/>
      <c r="BV18" s="146">
        <v>2</v>
      </c>
      <c r="BW18" s="147">
        <v>2</v>
      </c>
      <c r="BX18" s="145"/>
      <c r="BY18" s="146">
        <v>2</v>
      </c>
      <c r="BZ18" s="147">
        <v>2</v>
      </c>
      <c r="CA18" s="145"/>
      <c r="CB18" s="146">
        <v>2</v>
      </c>
      <c r="CC18" s="147">
        <v>2</v>
      </c>
      <c r="CD18" s="145"/>
      <c r="CE18" s="145"/>
      <c r="CF18" s="146">
        <v>2</v>
      </c>
      <c r="CG18" s="147">
        <v>2</v>
      </c>
      <c r="CH18" s="145"/>
      <c r="CI18" s="146">
        <v>2</v>
      </c>
      <c r="CJ18" s="147">
        <v>2</v>
      </c>
      <c r="CK18" s="145"/>
      <c r="CL18" s="146">
        <v>2</v>
      </c>
      <c r="CM18" s="147">
        <v>2</v>
      </c>
      <c r="CN18" s="145"/>
      <c r="CO18" s="145"/>
      <c r="CP18" s="146">
        <v>2</v>
      </c>
      <c r="CQ18" s="147">
        <v>2</v>
      </c>
      <c r="CR18" s="145"/>
      <c r="CS18" s="146">
        <v>2</v>
      </c>
      <c r="CT18" s="147">
        <v>2</v>
      </c>
      <c r="CU18" s="145"/>
      <c r="CV18" s="146">
        <v>2</v>
      </c>
      <c r="CW18" s="147">
        <v>2</v>
      </c>
      <c r="CX18" s="145"/>
      <c r="CY18" s="146">
        <v>2</v>
      </c>
      <c r="CZ18" s="147">
        <v>2</v>
      </c>
      <c r="DA18" s="145"/>
      <c r="DB18" s="146">
        <v>2</v>
      </c>
      <c r="DC18" s="147">
        <v>2</v>
      </c>
      <c r="DD18" s="145"/>
      <c r="DE18" s="145"/>
      <c r="DF18" s="146">
        <v>2</v>
      </c>
      <c r="DG18" s="147">
        <v>2</v>
      </c>
      <c r="DH18" s="145"/>
      <c r="DI18" s="146">
        <v>2</v>
      </c>
      <c r="DJ18" s="147">
        <v>2</v>
      </c>
      <c r="DK18" s="145"/>
      <c r="DL18" s="146">
        <v>2</v>
      </c>
      <c r="DM18" s="147">
        <v>2</v>
      </c>
      <c r="DN18" s="145"/>
      <c r="DO18" s="146">
        <v>2</v>
      </c>
      <c r="DP18" s="147">
        <v>2</v>
      </c>
      <c r="DQ18" s="145"/>
      <c r="DR18" s="146">
        <v>2</v>
      </c>
      <c r="DS18" s="147">
        <v>2</v>
      </c>
      <c r="DT18" s="145"/>
      <c r="DU18" s="145"/>
      <c r="DV18" s="146">
        <v>2</v>
      </c>
      <c r="DW18" s="147">
        <v>2</v>
      </c>
      <c r="DX18" s="145"/>
      <c r="DY18" s="146">
        <v>2</v>
      </c>
      <c r="DZ18" s="147">
        <v>2</v>
      </c>
      <c r="EA18" s="145"/>
      <c r="EB18" s="146">
        <v>2</v>
      </c>
      <c r="EC18" s="147">
        <v>2</v>
      </c>
      <c r="ED18" s="145"/>
      <c r="EE18" s="146">
        <v>2</v>
      </c>
      <c r="EF18" s="147">
        <v>2</v>
      </c>
      <c r="EG18" s="145"/>
      <c r="EH18" s="146">
        <v>2</v>
      </c>
      <c r="EI18" s="147">
        <v>2</v>
      </c>
      <c r="EJ18" s="145"/>
      <c r="EK18" s="145"/>
      <c r="EL18" s="146">
        <v>2</v>
      </c>
      <c r="EM18" s="147">
        <v>2</v>
      </c>
      <c r="EN18" s="145"/>
      <c r="EO18" s="146">
        <v>2</v>
      </c>
      <c r="EP18" s="147">
        <v>2</v>
      </c>
      <c r="EQ18" s="145"/>
      <c r="ER18" s="146">
        <v>2</v>
      </c>
      <c r="ES18" s="147">
        <v>2</v>
      </c>
      <c r="ET18" s="145"/>
      <c r="EU18" s="145"/>
      <c r="EV18" s="145"/>
      <c r="EW18" s="145"/>
      <c r="EX18" s="145"/>
      <c r="EY18" s="145"/>
      <c r="EZ18" s="145"/>
      <c r="FA18" s="145"/>
    </row>
    <row r="19" spans="2:157" x14ac:dyDescent="0.25">
      <c r="B19" s="134">
        <v>4625</v>
      </c>
      <c r="C19" s="135">
        <v>3095</v>
      </c>
      <c r="D19" s="135">
        <v>3630</v>
      </c>
      <c r="E19" s="135">
        <v>5755</v>
      </c>
      <c r="F19" s="135">
        <v>2803</v>
      </c>
      <c r="G19" s="135">
        <v>3134</v>
      </c>
      <c r="H19" s="135">
        <v>4696</v>
      </c>
      <c r="I19" s="135">
        <v>4540</v>
      </c>
      <c r="J19" s="135">
        <v>4040</v>
      </c>
      <c r="K19" s="135">
        <v>5360</v>
      </c>
      <c r="L19" s="135">
        <v>4533</v>
      </c>
      <c r="M19" s="135">
        <v>2557</v>
      </c>
      <c r="N19" s="135">
        <v>2520</v>
      </c>
      <c r="O19" s="135">
        <v>2511</v>
      </c>
      <c r="P19" s="135">
        <v>3489</v>
      </c>
      <c r="Q19" s="135">
        <v>5849</v>
      </c>
      <c r="R19" s="135">
        <v>4875</v>
      </c>
      <c r="S19" s="135">
        <v>2465</v>
      </c>
      <c r="T19" s="135">
        <v>5308</v>
      </c>
      <c r="U19" s="135">
        <v>5660</v>
      </c>
      <c r="V19" s="135">
        <v>3765</v>
      </c>
      <c r="W19" s="135">
        <v>2713</v>
      </c>
      <c r="Z19" s="142">
        <v>44682</v>
      </c>
      <c r="AA19" s="43">
        <v>87923</v>
      </c>
      <c r="AB19" t="s">
        <v>143</v>
      </c>
      <c r="AF19" s="146">
        <v>2</v>
      </c>
      <c r="AG19" s="147">
        <v>2</v>
      </c>
      <c r="AI19" s="146">
        <v>2</v>
      </c>
      <c r="AJ19" s="147">
        <v>2</v>
      </c>
      <c r="AL19" s="146">
        <v>2</v>
      </c>
      <c r="AM19" s="147">
        <v>2</v>
      </c>
      <c r="AP19" s="146">
        <v>2</v>
      </c>
      <c r="AQ19" s="147">
        <v>2</v>
      </c>
      <c r="AR19" s="145"/>
      <c r="AS19" s="146">
        <v>2</v>
      </c>
      <c r="AT19" s="147">
        <v>2</v>
      </c>
      <c r="AU19" s="145"/>
      <c r="AV19" s="146">
        <v>2</v>
      </c>
      <c r="AW19" s="147">
        <v>2</v>
      </c>
      <c r="AY19" s="145"/>
      <c r="AZ19" s="146">
        <v>2</v>
      </c>
      <c r="BA19" s="147">
        <v>2</v>
      </c>
      <c r="BB19" s="145"/>
      <c r="BC19" s="146">
        <v>2</v>
      </c>
      <c r="BD19" s="147">
        <v>2</v>
      </c>
      <c r="BE19" s="145"/>
      <c r="BF19" s="146">
        <v>2</v>
      </c>
      <c r="BG19" s="147">
        <v>2</v>
      </c>
      <c r="BH19" s="145"/>
      <c r="BI19" s="146">
        <v>2</v>
      </c>
      <c r="BJ19" s="147">
        <v>2</v>
      </c>
      <c r="BK19" s="145"/>
      <c r="BL19" s="146">
        <v>2</v>
      </c>
      <c r="BM19" s="147">
        <v>2</v>
      </c>
      <c r="BN19" s="145"/>
      <c r="BO19" s="145"/>
      <c r="BP19" s="146">
        <v>2</v>
      </c>
      <c r="BQ19" s="147">
        <v>2</v>
      </c>
      <c r="BR19" s="145"/>
      <c r="BS19" s="146">
        <v>2</v>
      </c>
      <c r="BT19" s="147">
        <v>2</v>
      </c>
      <c r="BU19" s="145"/>
      <c r="BV19" s="146">
        <v>2</v>
      </c>
      <c r="BW19" s="147">
        <v>2</v>
      </c>
      <c r="BX19" s="145"/>
      <c r="BY19" s="146">
        <v>2</v>
      </c>
      <c r="BZ19" s="147">
        <v>2</v>
      </c>
      <c r="CA19" s="145"/>
      <c r="CB19" s="146">
        <v>2</v>
      </c>
      <c r="CC19" s="147">
        <v>2</v>
      </c>
      <c r="CD19" s="145"/>
      <c r="CE19" s="145"/>
      <c r="CF19" s="146">
        <v>2</v>
      </c>
      <c r="CG19" s="147">
        <v>2</v>
      </c>
      <c r="CH19" s="145"/>
      <c r="CI19" s="146">
        <v>2</v>
      </c>
      <c r="CJ19" s="147">
        <v>2</v>
      </c>
      <c r="CK19" s="145"/>
      <c r="CL19" s="146">
        <v>2</v>
      </c>
      <c r="CM19" s="147">
        <v>2</v>
      </c>
      <c r="CN19" s="145"/>
      <c r="CO19" s="145"/>
      <c r="CP19" s="146">
        <v>2</v>
      </c>
      <c r="CQ19" s="147">
        <v>2</v>
      </c>
      <c r="CR19" s="145"/>
      <c r="CS19" s="146">
        <v>2</v>
      </c>
      <c r="CT19" s="147">
        <v>2</v>
      </c>
      <c r="CU19" s="145"/>
      <c r="CV19" s="146">
        <v>2</v>
      </c>
      <c r="CW19" s="147">
        <v>2</v>
      </c>
      <c r="CX19" s="145"/>
      <c r="CY19" s="146">
        <v>2</v>
      </c>
      <c r="CZ19" s="147">
        <v>2</v>
      </c>
      <c r="DA19" s="145"/>
      <c r="DB19" s="146">
        <v>2</v>
      </c>
      <c r="DC19" s="147">
        <v>2</v>
      </c>
      <c r="DD19" s="145"/>
      <c r="DE19" s="145"/>
      <c r="DF19" s="146">
        <v>2</v>
      </c>
      <c r="DG19" s="147">
        <v>2</v>
      </c>
      <c r="DH19" s="145"/>
      <c r="DI19" s="146">
        <v>2</v>
      </c>
      <c r="DJ19" s="147">
        <v>2</v>
      </c>
      <c r="DK19" s="145"/>
      <c r="DL19" s="146">
        <v>2</v>
      </c>
      <c r="DM19" s="147">
        <v>2</v>
      </c>
      <c r="DN19" s="145"/>
      <c r="DO19" s="146">
        <v>2</v>
      </c>
      <c r="DP19" s="147">
        <v>2</v>
      </c>
      <c r="DQ19" s="145"/>
      <c r="DR19" s="146">
        <v>2</v>
      </c>
      <c r="DS19" s="147">
        <v>2</v>
      </c>
      <c r="DT19" s="145"/>
      <c r="DU19" s="145"/>
      <c r="DV19" s="146">
        <v>2</v>
      </c>
      <c r="DW19" s="147">
        <v>2</v>
      </c>
      <c r="DX19" s="145"/>
      <c r="DY19" s="146">
        <v>2</v>
      </c>
      <c r="DZ19" s="147">
        <v>2</v>
      </c>
      <c r="EA19" s="145"/>
      <c r="EB19" s="146">
        <v>2</v>
      </c>
      <c r="EC19" s="147">
        <v>2</v>
      </c>
      <c r="ED19" s="145"/>
      <c r="EE19" s="146">
        <v>2</v>
      </c>
      <c r="EF19" s="147">
        <v>2</v>
      </c>
      <c r="EG19" s="145"/>
      <c r="EH19" s="146">
        <v>2</v>
      </c>
      <c r="EI19" s="147">
        <v>2</v>
      </c>
      <c r="EJ19" s="145"/>
      <c r="EK19" s="145"/>
      <c r="EL19" s="146">
        <v>2</v>
      </c>
      <c r="EM19" s="147">
        <v>2</v>
      </c>
      <c r="EN19" s="145"/>
      <c r="EO19" s="146">
        <v>2</v>
      </c>
      <c r="EP19" s="147">
        <v>2</v>
      </c>
      <c r="EQ19" s="145"/>
      <c r="ER19" s="146">
        <v>2</v>
      </c>
      <c r="ES19" s="147">
        <v>2</v>
      </c>
      <c r="ET19" s="145"/>
      <c r="EU19" s="145"/>
      <c r="EV19" s="145"/>
      <c r="EW19" s="145"/>
      <c r="EX19" s="145"/>
      <c r="EY19" s="145"/>
      <c r="EZ19" s="145"/>
      <c r="FA19" s="145"/>
    </row>
    <row r="20" spans="2:157" x14ac:dyDescent="0.25">
      <c r="B20" s="90">
        <v>9</v>
      </c>
      <c r="C20" s="89">
        <v>6</v>
      </c>
      <c r="D20" s="89">
        <v>10</v>
      </c>
      <c r="E20" s="89">
        <v>11</v>
      </c>
      <c r="F20" s="89">
        <v>8</v>
      </c>
      <c r="G20" s="89">
        <v>8</v>
      </c>
      <c r="H20" s="89">
        <v>13</v>
      </c>
      <c r="I20" s="89">
        <v>7</v>
      </c>
      <c r="J20" s="89">
        <v>7</v>
      </c>
      <c r="K20" s="89">
        <v>13</v>
      </c>
      <c r="L20" s="89">
        <v>9</v>
      </c>
      <c r="M20" s="89">
        <v>6</v>
      </c>
      <c r="N20" s="89">
        <v>4</v>
      </c>
      <c r="O20" s="89">
        <v>10</v>
      </c>
      <c r="P20" s="89">
        <v>6</v>
      </c>
      <c r="Q20" s="89">
        <v>12</v>
      </c>
      <c r="R20" s="89">
        <v>10</v>
      </c>
      <c r="S20" s="89">
        <v>8</v>
      </c>
      <c r="T20" s="89">
        <v>15</v>
      </c>
      <c r="U20" s="89">
        <v>17</v>
      </c>
      <c r="V20" s="89">
        <v>10</v>
      </c>
      <c r="W20" s="89">
        <v>5</v>
      </c>
      <c r="Z20" s="142">
        <v>44682</v>
      </c>
      <c r="AA20" s="43">
        <v>204</v>
      </c>
      <c r="AB20" t="s">
        <v>114</v>
      </c>
      <c r="AF20" s="146">
        <v>2</v>
      </c>
      <c r="AG20" s="147">
        <v>2</v>
      </c>
      <c r="AI20" s="146">
        <v>2</v>
      </c>
      <c r="AJ20" s="147">
        <v>2</v>
      </c>
      <c r="AL20" s="146">
        <v>2</v>
      </c>
      <c r="AM20" s="147">
        <v>2</v>
      </c>
      <c r="AP20" s="146">
        <v>2</v>
      </c>
      <c r="AQ20" s="147">
        <v>2</v>
      </c>
      <c r="AR20" s="145"/>
      <c r="AS20" s="146">
        <v>2</v>
      </c>
      <c r="AT20" s="147">
        <v>2</v>
      </c>
      <c r="AU20" s="145"/>
      <c r="AV20" s="146">
        <v>2</v>
      </c>
      <c r="AW20" s="147">
        <v>2</v>
      </c>
      <c r="AY20" s="145"/>
      <c r="AZ20" s="146">
        <v>2</v>
      </c>
      <c r="BA20" s="147">
        <v>2</v>
      </c>
      <c r="BB20" s="145"/>
      <c r="BC20" s="146">
        <v>2</v>
      </c>
      <c r="BD20" s="147">
        <v>2</v>
      </c>
      <c r="BE20" s="145"/>
      <c r="BF20" s="146">
        <v>2</v>
      </c>
      <c r="BG20" s="147">
        <v>2</v>
      </c>
      <c r="BH20" s="145"/>
      <c r="BI20" s="146">
        <v>2</v>
      </c>
      <c r="BJ20" s="147">
        <v>2</v>
      </c>
      <c r="BK20" s="145"/>
      <c r="BL20" s="146">
        <v>2</v>
      </c>
      <c r="BM20" s="147">
        <v>2</v>
      </c>
      <c r="BN20" s="145"/>
      <c r="BO20" s="145"/>
      <c r="BP20" s="146">
        <v>2</v>
      </c>
      <c r="BQ20" s="147">
        <v>2</v>
      </c>
      <c r="BR20" s="145"/>
      <c r="BS20" s="146">
        <v>2</v>
      </c>
      <c r="BT20" s="147">
        <v>2</v>
      </c>
      <c r="BU20" s="145"/>
      <c r="BV20" s="146">
        <v>2</v>
      </c>
      <c r="BW20" s="147">
        <v>2</v>
      </c>
      <c r="BX20" s="145"/>
      <c r="BY20" s="146">
        <v>2</v>
      </c>
      <c r="BZ20" s="147">
        <v>2</v>
      </c>
      <c r="CA20" s="145"/>
      <c r="CB20" s="146">
        <v>2</v>
      </c>
      <c r="CC20" s="147">
        <v>2</v>
      </c>
      <c r="CD20" s="145"/>
      <c r="CE20" s="145"/>
      <c r="CF20" s="146">
        <v>2</v>
      </c>
      <c r="CG20" s="147">
        <v>2</v>
      </c>
      <c r="CH20" s="145"/>
      <c r="CI20" s="146">
        <v>2</v>
      </c>
      <c r="CJ20" s="147">
        <v>2</v>
      </c>
      <c r="CK20" s="145"/>
      <c r="CL20" s="146">
        <v>2</v>
      </c>
      <c r="CM20" s="147">
        <v>2</v>
      </c>
      <c r="CN20" s="145"/>
      <c r="CO20" s="145"/>
      <c r="CP20" s="146">
        <v>2</v>
      </c>
      <c r="CQ20" s="147">
        <v>2</v>
      </c>
      <c r="CR20" s="145"/>
      <c r="CS20" s="146">
        <v>2</v>
      </c>
      <c r="CT20" s="147">
        <v>2</v>
      </c>
      <c r="CU20" s="145"/>
      <c r="CV20" s="146">
        <v>2</v>
      </c>
      <c r="CW20" s="147">
        <v>2</v>
      </c>
      <c r="CX20" s="145"/>
      <c r="CY20" s="146">
        <v>2</v>
      </c>
      <c r="CZ20" s="147">
        <v>2</v>
      </c>
      <c r="DA20" s="145"/>
      <c r="DB20" s="146">
        <v>2</v>
      </c>
      <c r="DC20" s="147">
        <v>2</v>
      </c>
      <c r="DD20" s="145"/>
      <c r="DE20" s="145"/>
      <c r="DF20" s="146">
        <v>2</v>
      </c>
      <c r="DG20" s="147">
        <v>2</v>
      </c>
      <c r="DH20" s="145"/>
      <c r="DI20" s="146">
        <v>2</v>
      </c>
      <c r="DJ20" s="147">
        <v>2</v>
      </c>
      <c r="DK20" s="145"/>
      <c r="DL20" s="146">
        <v>2</v>
      </c>
      <c r="DM20" s="147">
        <v>2</v>
      </c>
      <c r="DN20" s="145"/>
      <c r="DO20" s="146">
        <v>2</v>
      </c>
      <c r="DP20" s="147">
        <v>2</v>
      </c>
      <c r="DQ20" s="145"/>
      <c r="DR20" s="146">
        <v>2</v>
      </c>
      <c r="DS20" s="147">
        <v>2</v>
      </c>
      <c r="DT20" s="145"/>
      <c r="DU20" s="145"/>
      <c r="DV20" s="146">
        <v>2</v>
      </c>
      <c r="DW20" s="147">
        <v>2</v>
      </c>
      <c r="DX20" s="145"/>
      <c r="DY20" s="146">
        <v>2</v>
      </c>
      <c r="DZ20" s="147">
        <v>2</v>
      </c>
      <c r="EA20" s="145"/>
      <c r="EB20" s="146">
        <v>2</v>
      </c>
      <c r="EC20" s="147">
        <v>2</v>
      </c>
      <c r="ED20" s="145"/>
      <c r="EE20" s="146">
        <v>2</v>
      </c>
      <c r="EF20" s="147">
        <v>2</v>
      </c>
      <c r="EG20" s="145"/>
      <c r="EH20" s="146">
        <v>2</v>
      </c>
      <c r="EI20" s="147">
        <v>2</v>
      </c>
      <c r="EJ20" s="145"/>
      <c r="EK20" s="145"/>
      <c r="EL20" s="146">
        <v>2</v>
      </c>
      <c r="EM20" s="147">
        <v>2</v>
      </c>
      <c r="EN20" s="145"/>
      <c r="EO20" s="146">
        <v>2</v>
      </c>
      <c r="EP20" s="147">
        <v>2</v>
      </c>
      <c r="EQ20" s="145"/>
      <c r="ER20" s="146">
        <v>2</v>
      </c>
      <c r="ES20" s="147">
        <v>2</v>
      </c>
      <c r="ET20" s="145"/>
      <c r="EU20" s="145"/>
      <c r="EV20" s="145"/>
      <c r="EW20" s="145"/>
      <c r="EX20" s="145"/>
      <c r="EY20" s="145"/>
      <c r="EZ20" s="145"/>
      <c r="FA20" s="145"/>
    </row>
    <row r="21" spans="2:157" ht="15.75" thickBot="1" x14ac:dyDescent="0.3">
      <c r="Z21" s="142">
        <v>44682</v>
      </c>
      <c r="AA21" s="43">
        <v>22</v>
      </c>
      <c r="AB21" t="s">
        <v>144</v>
      </c>
      <c r="AF21" s="146">
        <v>2</v>
      </c>
      <c r="AG21" s="147">
        <v>2</v>
      </c>
      <c r="AI21" s="146">
        <v>2</v>
      </c>
      <c r="AJ21" s="147">
        <v>2</v>
      </c>
      <c r="AL21" s="146">
        <v>2</v>
      </c>
      <c r="AM21" s="147">
        <v>2</v>
      </c>
      <c r="AP21" s="146">
        <v>2</v>
      </c>
      <c r="AQ21" s="147">
        <v>2</v>
      </c>
      <c r="AR21" s="145"/>
      <c r="AS21" s="146">
        <v>2</v>
      </c>
      <c r="AT21" s="147">
        <v>2</v>
      </c>
      <c r="AU21" s="145"/>
      <c r="AV21" s="146">
        <v>2</v>
      </c>
      <c r="AW21" s="147">
        <v>2</v>
      </c>
      <c r="AY21" s="145"/>
      <c r="AZ21" s="146">
        <v>2</v>
      </c>
      <c r="BA21" s="147">
        <v>2</v>
      </c>
      <c r="BB21" s="145"/>
      <c r="BC21" s="146">
        <v>2</v>
      </c>
      <c r="BD21" s="147">
        <v>2</v>
      </c>
      <c r="BE21" s="145"/>
      <c r="BF21" s="146">
        <v>2</v>
      </c>
      <c r="BG21" s="147">
        <v>2</v>
      </c>
      <c r="BH21" s="145"/>
      <c r="BI21" s="146">
        <v>2</v>
      </c>
      <c r="BJ21" s="147">
        <v>2</v>
      </c>
      <c r="BK21" s="145"/>
      <c r="BL21" s="146">
        <v>2</v>
      </c>
      <c r="BM21" s="147">
        <v>2</v>
      </c>
      <c r="BN21" s="145"/>
      <c r="BO21" s="145"/>
      <c r="BP21" s="146">
        <v>2</v>
      </c>
      <c r="BQ21" s="147">
        <v>2</v>
      </c>
      <c r="BR21" s="145"/>
      <c r="BS21" s="146">
        <v>2</v>
      </c>
      <c r="BT21" s="147">
        <v>2</v>
      </c>
      <c r="BU21" s="145"/>
      <c r="BV21" s="146">
        <v>2</v>
      </c>
      <c r="BW21" s="147">
        <v>2</v>
      </c>
      <c r="BX21" s="145"/>
      <c r="BY21" s="146">
        <v>2</v>
      </c>
      <c r="BZ21" s="147">
        <v>2</v>
      </c>
      <c r="CA21" s="145"/>
      <c r="CB21" s="146">
        <v>2</v>
      </c>
      <c r="CC21" s="147">
        <v>2</v>
      </c>
      <c r="CD21" s="145"/>
      <c r="CE21" s="145"/>
      <c r="CF21" s="146">
        <v>2</v>
      </c>
      <c r="CG21" s="147">
        <v>2</v>
      </c>
      <c r="CH21" s="145"/>
      <c r="CI21" s="146">
        <v>2</v>
      </c>
      <c r="CJ21" s="147">
        <v>2</v>
      </c>
      <c r="CK21" s="145"/>
      <c r="CL21" s="146">
        <v>2</v>
      </c>
      <c r="CM21" s="147">
        <v>2</v>
      </c>
      <c r="CN21" s="145"/>
      <c r="CO21" s="145"/>
      <c r="CP21" s="146">
        <v>2</v>
      </c>
      <c r="CQ21" s="147">
        <v>2</v>
      </c>
      <c r="CR21" s="145"/>
      <c r="CS21" s="146">
        <v>2</v>
      </c>
      <c r="CT21" s="147">
        <v>2</v>
      </c>
      <c r="CU21" s="145"/>
      <c r="CV21" s="146">
        <v>2</v>
      </c>
      <c r="CW21" s="147">
        <v>2</v>
      </c>
      <c r="CX21" s="145"/>
      <c r="CY21" s="146">
        <v>2</v>
      </c>
      <c r="CZ21" s="147">
        <v>2</v>
      </c>
      <c r="DA21" s="145"/>
      <c r="DB21" s="146">
        <v>2</v>
      </c>
      <c r="DC21" s="147">
        <v>2</v>
      </c>
      <c r="DD21" s="145"/>
      <c r="DE21" s="145"/>
      <c r="DF21" s="146">
        <v>2</v>
      </c>
      <c r="DG21" s="147">
        <v>2</v>
      </c>
      <c r="DH21" s="145"/>
      <c r="DI21" s="146">
        <v>2</v>
      </c>
      <c r="DJ21" s="147">
        <v>2</v>
      </c>
      <c r="DK21" s="145"/>
      <c r="DL21" s="146">
        <v>2</v>
      </c>
      <c r="DM21" s="147">
        <v>2</v>
      </c>
      <c r="DN21" s="145"/>
      <c r="DO21" s="146">
        <v>2</v>
      </c>
      <c r="DP21" s="147">
        <v>2</v>
      </c>
      <c r="DQ21" s="145"/>
      <c r="DR21" s="146">
        <v>2</v>
      </c>
      <c r="DS21" s="147">
        <v>2</v>
      </c>
      <c r="DT21" s="145"/>
      <c r="DU21" s="145"/>
      <c r="DV21" s="146">
        <v>2</v>
      </c>
      <c r="DW21" s="147">
        <v>2</v>
      </c>
      <c r="DX21" s="145"/>
      <c r="DY21" s="146">
        <v>2</v>
      </c>
      <c r="DZ21" s="147">
        <v>2</v>
      </c>
      <c r="EA21" s="145"/>
      <c r="EB21" s="146">
        <v>2</v>
      </c>
      <c r="EC21" s="147">
        <v>2</v>
      </c>
      <c r="ED21" s="145"/>
      <c r="EE21" s="146">
        <v>2</v>
      </c>
      <c r="EF21" s="147">
        <v>2</v>
      </c>
      <c r="EG21" s="145"/>
      <c r="EH21" s="146">
        <v>2</v>
      </c>
      <c r="EI21" s="147">
        <v>2</v>
      </c>
      <c r="EJ21" s="145"/>
      <c r="EK21" s="145"/>
      <c r="EL21" s="146">
        <v>2</v>
      </c>
      <c r="EM21" s="147">
        <v>2</v>
      </c>
      <c r="EN21" s="145"/>
      <c r="EO21" s="146">
        <v>2</v>
      </c>
      <c r="EP21" s="147">
        <v>2</v>
      </c>
      <c r="EQ21" s="145"/>
      <c r="ER21" s="146">
        <v>2</v>
      </c>
      <c r="ES21" s="147">
        <v>2</v>
      </c>
      <c r="ET21" s="145"/>
      <c r="EU21" s="145"/>
      <c r="EV21" s="143">
        <v>2</v>
      </c>
      <c r="EW21" s="144">
        <v>2</v>
      </c>
      <c r="EX21" s="145"/>
      <c r="EY21" s="143">
        <v>2</v>
      </c>
      <c r="EZ21" s="144">
        <v>2</v>
      </c>
      <c r="FA21" s="145"/>
    </row>
    <row r="22" spans="2:157" ht="15.75" thickBot="1" x14ac:dyDescent="0.3">
      <c r="B22" s="103">
        <v>44713</v>
      </c>
      <c r="C22" s="103">
        <v>44714</v>
      </c>
      <c r="D22" s="103">
        <v>44715</v>
      </c>
      <c r="E22" s="104">
        <v>44718</v>
      </c>
      <c r="F22" s="104">
        <v>44719</v>
      </c>
      <c r="G22" s="104">
        <v>44720</v>
      </c>
      <c r="H22" s="104">
        <v>44721</v>
      </c>
      <c r="I22" s="104">
        <v>44722</v>
      </c>
      <c r="J22" s="104">
        <v>44725</v>
      </c>
      <c r="K22" s="104">
        <v>44726</v>
      </c>
      <c r="L22" s="104">
        <v>44727</v>
      </c>
      <c r="M22" s="104">
        <v>44728</v>
      </c>
      <c r="N22" s="104">
        <v>44729</v>
      </c>
      <c r="O22" s="104">
        <v>44732</v>
      </c>
      <c r="P22" s="104">
        <v>44733</v>
      </c>
      <c r="Q22" s="104">
        <v>44734</v>
      </c>
      <c r="R22" s="104">
        <v>44735</v>
      </c>
      <c r="S22" s="104">
        <v>44736</v>
      </c>
      <c r="T22" s="104">
        <v>44739</v>
      </c>
      <c r="U22" s="104">
        <v>44740</v>
      </c>
      <c r="V22" s="104">
        <v>44741</v>
      </c>
      <c r="W22" s="104">
        <v>44742</v>
      </c>
      <c r="Z22" s="142">
        <v>44682</v>
      </c>
      <c r="AA22" s="43">
        <v>3996.5</v>
      </c>
      <c r="AB22" t="s">
        <v>145</v>
      </c>
      <c r="AF22" s="146">
        <v>2</v>
      </c>
      <c r="AG22" s="147">
        <v>2</v>
      </c>
      <c r="AI22" s="146">
        <v>2</v>
      </c>
      <c r="AJ22" s="147">
        <v>2</v>
      </c>
      <c r="AL22" s="146">
        <v>2</v>
      </c>
      <c r="AM22" s="147">
        <v>2</v>
      </c>
      <c r="AP22" s="146">
        <v>2</v>
      </c>
      <c r="AQ22" s="147">
        <v>2</v>
      </c>
      <c r="AR22" s="145"/>
      <c r="AS22" s="146">
        <v>2</v>
      </c>
      <c r="AT22" s="147">
        <v>2</v>
      </c>
      <c r="AU22" s="145"/>
      <c r="AV22" s="146">
        <v>2</v>
      </c>
      <c r="AW22" s="147">
        <v>2</v>
      </c>
      <c r="AY22" s="145"/>
      <c r="AZ22" s="146">
        <v>2</v>
      </c>
      <c r="BA22" s="147">
        <v>2</v>
      </c>
      <c r="BB22" s="145"/>
      <c r="BC22" s="146">
        <v>2</v>
      </c>
      <c r="BD22" s="147">
        <v>2</v>
      </c>
      <c r="BE22" s="145"/>
      <c r="BF22" s="146">
        <v>2</v>
      </c>
      <c r="BG22" s="147">
        <v>2</v>
      </c>
      <c r="BH22" s="145"/>
      <c r="BI22" s="146">
        <v>2</v>
      </c>
      <c r="BJ22" s="147">
        <v>2</v>
      </c>
      <c r="BK22" s="145"/>
      <c r="BL22" s="146">
        <v>2</v>
      </c>
      <c r="BM22" s="147">
        <v>2</v>
      </c>
      <c r="BN22" s="145"/>
      <c r="BO22" s="145"/>
      <c r="BP22" s="146">
        <v>2</v>
      </c>
      <c r="BQ22" s="147">
        <v>2</v>
      </c>
      <c r="BR22" s="145"/>
      <c r="BS22" s="146">
        <v>2</v>
      </c>
      <c r="BT22" s="147">
        <v>2</v>
      </c>
      <c r="BU22" s="145"/>
      <c r="BV22" s="146">
        <v>2</v>
      </c>
      <c r="BW22" s="147">
        <v>2</v>
      </c>
      <c r="BX22" s="145"/>
      <c r="BY22" s="146">
        <v>2</v>
      </c>
      <c r="BZ22" s="147">
        <v>2</v>
      </c>
      <c r="CA22" s="145"/>
      <c r="CB22" s="146">
        <v>2</v>
      </c>
      <c r="CC22" s="147">
        <v>2</v>
      </c>
      <c r="CD22" s="145"/>
      <c r="CE22" s="145"/>
      <c r="CF22" s="146">
        <v>2</v>
      </c>
      <c r="CG22" s="147">
        <v>2</v>
      </c>
      <c r="CH22" s="145"/>
      <c r="CI22" s="146">
        <v>2</v>
      </c>
      <c r="CJ22" s="147">
        <v>2</v>
      </c>
      <c r="CK22" s="145"/>
      <c r="CL22" s="146">
        <v>2</v>
      </c>
      <c r="CM22" s="147">
        <v>2</v>
      </c>
      <c r="CN22" s="145"/>
      <c r="CO22" s="145"/>
      <c r="CP22" s="146">
        <v>2</v>
      </c>
      <c r="CQ22" s="147">
        <v>2</v>
      </c>
      <c r="CR22" s="145"/>
      <c r="CS22" s="146">
        <v>2</v>
      </c>
      <c r="CT22" s="147">
        <v>2</v>
      </c>
      <c r="CU22" s="145"/>
      <c r="CV22" s="146">
        <v>2</v>
      </c>
      <c r="CW22" s="147">
        <v>2</v>
      </c>
      <c r="CX22" s="145"/>
      <c r="CY22" s="146">
        <v>2</v>
      </c>
      <c r="CZ22" s="147">
        <v>2</v>
      </c>
      <c r="DA22" s="145"/>
      <c r="DB22" s="146">
        <v>2</v>
      </c>
      <c r="DC22" s="147">
        <v>2</v>
      </c>
      <c r="DD22" s="145"/>
      <c r="DE22" s="145"/>
      <c r="DF22" s="146">
        <v>2</v>
      </c>
      <c r="DG22" s="147">
        <v>2</v>
      </c>
      <c r="DH22" s="145"/>
      <c r="DI22" s="146">
        <v>2</v>
      </c>
      <c r="DJ22" s="147">
        <v>2</v>
      </c>
      <c r="DK22" s="145"/>
      <c r="DL22" s="146">
        <v>2</v>
      </c>
      <c r="DM22" s="147">
        <v>2</v>
      </c>
      <c r="DN22" s="145"/>
      <c r="DO22" s="146">
        <v>2</v>
      </c>
      <c r="DP22" s="147">
        <v>2</v>
      </c>
      <c r="DQ22" s="145"/>
      <c r="DR22" s="146">
        <v>2</v>
      </c>
      <c r="DS22" s="147">
        <v>2</v>
      </c>
      <c r="DT22" s="145"/>
      <c r="DU22" s="145"/>
      <c r="DV22" s="146">
        <v>2</v>
      </c>
      <c r="DW22" s="147">
        <v>2</v>
      </c>
      <c r="DX22" s="145"/>
      <c r="DY22" s="146">
        <v>2</v>
      </c>
      <c r="DZ22" s="147">
        <v>2</v>
      </c>
      <c r="EA22" s="145"/>
      <c r="EB22" s="146">
        <v>2</v>
      </c>
      <c r="EC22" s="147">
        <v>2</v>
      </c>
      <c r="ED22" s="145"/>
      <c r="EE22" s="146">
        <v>2</v>
      </c>
      <c r="EF22" s="147">
        <v>2</v>
      </c>
      <c r="EG22" s="145"/>
      <c r="EH22" s="146">
        <v>2</v>
      </c>
      <c r="EI22" s="147">
        <v>2</v>
      </c>
      <c r="EJ22" s="145"/>
      <c r="EK22" s="145"/>
      <c r="EL22" s="146">
        <v>2</v>
      </c>
      <c r="EM22" s="147">
        <v>2</v>
      </c>
      <c r="EN22" s="145"/>
      <c r="EO22" s="146">
        <v>2</v>
      </c>
      <c r="EP22" s="147">
        <v>2</v>
      </c>
      <c r="EQ22" s="145"/>
      <c r="ER22" s="146">
        <v>2</v>
      </c>
      <c r="ES22" s="147">
        <v>2</v>
      </c>
      <c r="ET22" s="145"/>
      <c r="EU22" s="145"/>
      <c r="EV22" s="146">
        <v>2</v>
      </c>
      <c r="EW22" s="147">
        <v>2</v>
      </c>
      <c r="EX22" s="145"/>
      <c r="EY22" s="146">
        <v>2</v>
      </c>
      <c r="EZ22" s="147">
        <v>2</v>
      </c>
      <c r="FA22" s="145"/>
    </row>
    <row r="23" spans="2:157" x14ac:dyDescent="0.25">
      <c r="B23" s="134">
        <v>3238</v>
      </c>
      <c r="C23" s="135">
        <v>3248</v>
      </c>
      <c r="D23" s="135">
        <v>837</v>
      </c>
      <c r="E23" s="135">
        <v>5239</v>
      </c>
      <c r="F23" s="135">
        <v>5231</v>
      </c>
      <c r="G23" s="135">
        <v>4460</v>
      </c>
      <c r="H23" s="135">
        <v>4253</v>
      </c>
      <c r="I23" s="135">
        <v>3021</v>
      </c>
      <c r="J23" s="135">
        <v>5866</v>
      </c>
      <c r="K23" s="135">
        <v>2308</v>
      </c>
      <c r="L23" s="135">
        <v>2487</v>
      </c>
      <c r="M23" s="135">
        <v>2890</v>
      </c>
      <c r="N23" s="135">
        <v>2933</v>
      </c>
      <c r="O23" s="135">
        <v>5121</v>
      </c>
      <c r="P23" s="135">
        <v>3875</v>
      </c>
      <c r="Q23" s="135">
        <v>3399</v>
      </c>
      <c r="R23" s="135">
        <v>7713</v>
      </c>
      <c r="S23" s="135">
        <v>4319</v>
      </c>
      <c r="T23" s="135">
        <v>3329</v>
      </c>
      <c r="U23" s="135">
        <v>2215</v>
      </c>
      <c r="V23" s="135">
        <v>4134</v>
      </c>
      <c r="W23" s="135">
        <v>6531</v>
      </c>
      <c r="Z23" s="142">
        <v>44713</v>
      </c>
      <c r="AA23" s="43">
        <v>86647</v>
      </c>
      <c r="AB23" t="s">
        <v>143</v>
      </c>
      <c r="AF23" s="146">
        <v>2</v>
      </c>
      <c r="AG23" s="147">
        <v>2</v>
      </c>
      <c r="AI23" s="146">
        <v>2</v>
      </c>
      <c r="AJ23" s="147">
        <v>2</v>
      </c>
      <c r="AL23" s="146">
        <v>2</v>
      </c>
      <c r="AM23" s="147">
        <v>2</v>
      </c>
      <c r="AP23" s="146">
        <v>2</v>
      </c>
      <c r="AQ23" s="147">
        <v>2</v>
      </c>
      <c r="AR23" s="145"/>
      <c r="AS23" s="146">
        <v>2</v>
      </c>
      <c r="AT23" s="147">
        <v>2</v>
      </c>
      <c r="AU23" s="145"/>
      <c r="AV23" s="146">
        <v>2</v>
      </c>
      <c r="AW23" s="147">
        <v>2</v>
      </c>
      <c r="AY23" s="145"/>
      <c r="AZ23" s="146">
        <v>2</v>
      </c>
      <c r="BA23" s="147">
        <v>2</v>
      </c>
      <c r="BB23" s="145"/>
      <c r="BC23" s="146">
        <v>2</v>
      </c>
      <c r="BD23" s="147">
        <v>2</v>
      </c>
      <c r="BE23" s="145"/>
      <c r="BF23" s="146">
        <v>2</v>
      </c>
      <c r="BG23" s="147">
        <v>2</v>
      </c>
      <c r="BH23" s="145"/>
      <c r="BI23" s="146">
        <v>2</v>
      </c>
      <c r="BJ23" s="147">
        <v>2</v>
      </c>
      <c r="BK23" s="145"/>
      <c r="BL23" s="146">
        <v>2</v>
      </c>
      <c r="BM23" s="147">
        <v>2</v>
      </c>
      <c r="BN23" s="145"/>
      <c r="BO23" s="145"/>
      <c r="BP23" s="146">
        <v>2</v>
      </c>
      <c r="BQ23" s="147">
        <v>2</v>
      </c>
      <c r="BR23" s="145"/>
      <c r="BS23" s="146">
        <v>2</v>
      </c>
      <c r="BT23" s="147">
        <v>2</v>
      </c>
      <c r="BU23" s="145"/>
      <c r="BV23" s="146">
        <v>2</v>
      </c>
      <c r="BW23" s="147">
        <v>2</v>
      </c>
      <c r="BX23" s="145"/>
      <c r="BY23" s="146">
        <v>2</v>
      </c>
      <c r="BZ23" s="147">
        <v>2</v>
      </c>
      <c r="CA23" s="145"/>
      <c r="CB23" s="146">
        <v>2</v>
      </c>
      <c r="CC23" s="147">
        <v>2</v>
      </c>
      <c r="CD23" s="145"/>
      <c r="CE23" s="145"/>
      <c r="CF23" s="146">
        <v>2</v>
      </c>
      <c r="CG23" s="147">
        <v>2</v>
      </c>
      <c r="CH23" s="145"/>
      <c r="CI23" s="146">
        <v>2</v>
      </c>
      <c r="CJ23" s="147">
        <v>2</v>
      </c>
      <c r="CK23" s="145"/>
      <c r="CL23" s="146">
        <v>2</v>
      </c>
      <c r="CM23" s="147">
        <v>2</v>
      </c>
      <c r="CN23" s="145"/>
      <c r="CO23" s="145"/>
      <c r="CP23" s="146">
        <v>2</v>
      </c>
      <c r="CQ23" s="147">
        <v>2</v>
      </c>
      <c r="CR23" s="145"/>
      <c r="CS23" s="146">
        <v>2</v>
      </c>
      <c r="CT23" s="147">
        <v>2</v>
      </c>
      <c r="CU23" s="145"/>
      <c r="CV23" s="146">
        <v>2</v>
      </c>
      <c r="CW23" s="147">
        <v>2</v>
      </c>
      <c r="CX23" s="145"/>
      <c r="CY23" s="146">
        <v>2</v>
      </c>
      <c r="CZ23" s="147">
        <v>2</v>
      </c>
      <c r="DA23" s="145"/>
      <c r="DB23" s="146">
        <v>2</v>
      </c>
      <c r="DC23" s="147">
        <v>2</v>
      </c>
      <c r="DD23" s="145"/>
      <c r="DE23" s="145"/>
      <c r="DF23" s="146">
        <v>2</v>
      </c>
      <c r="DG23" s="147">
        <v>2</v>
      </c>
      <c r="DH23" s="145"/>
      <c r="DI23" s="146">
        <v>2</v>
      </c>
      <c r="DJ23" s="147">
        <v>2</v>
      </c>
      <c r="DK23" s="145"/>
      <c r="DL23" s="146">
        <v>2</v>
      </c>
      <c r="DM23" s="147">
        <v>2</v>
      </c>
      <c r="DN23" s="145"/>
      <c r="DO23" s="146">
        <v>2</v>
      </c>
      <c r="DP23" s="147">
        <v>2</v>
      </c>
      <c r="DQ23" s="145"/>
      <c r="DR23" s="146">
        <v>2</v>
      </c>
      <c r="DS23" s="147">
        <v>2</v>
      </c>
      <c r="DT23" s="145"/>
      <c r="DU23" s="145"/>
      <c r="DV23" s="146">
        <v>2</v>
      </c>
      <c r="DW23" s="147">
        <v>2</v>
      </c>
      <c r="DX23" s="145"/>
      <c r="DY23" s="146">
        <v>2</v>
      </c>
      <c r="DZ23" s="147">
        <v>2</v>
      </c>
      <c r="EA23" s="145"/>
      <c r="EB23" s="146">
        <v>2</v>
      </c>
      <c r="EC23" s="147">
        <v>2</v>
      </c>
      <c r="ED23" s="145"/>
      <c r="EE23" s="146">
        <v>2</v>
      </c>
      <c r="EF23" s="147">
        <v>2</v>
      </c>
      <c r="EG23" s="145"/>
      <c r="EH23" s="146">
        <v>2</v>
      </c>
      <c r="EI23" s="147">
        <v>2</v>
      </c>
      <c r="EJ23" s="145"/>
      <c r="EK23" s="145"/>
      <c r="EL23" s="146">
        <v>2</v>
      </c>
      <c r="EM23" s="147">
        <v>2</v>
      </c>
      <c r="EN23" s="145"/>
      <c r="EO23" s="146">
        <v>2</v>
      </c>
      <c r="EP23" s="147">
        <v>2</v>
      </c>
      <c r="EQ23" s="145"/>
      <c r="ER23" s="146">
        <v>2</v>
      </c>
      <c r="ES23" s="147">
        <v>2</v>
      </c>
      <c r="ET23" s="145"/>
      <c r="EU23" s="145"/>
      <c r="EV23" s="146">
        <v>2</v>
      </c>
      <c r="EW23" s="147">
        <v>2</v>
      </c>
      <c r="EX23" s="145"/>
      <c r="EY23" s="146">
        <v>2</v>
      </c>
      <c r="EZ23" s="147">
        <v>2</v>
      </c>
      <c r="FA23" s="145"/>
    </row>
    <row r="24" spans="2:157" x14ac:dyDescent="0.25">
      <c r="B24" s="90">
        <v>10</v>
      </c>
      <c r="C24" s="89">
        <v>12</v>
      </c>
      <c r="D24" s="89">
        <v>9</v>
      </c>
      <c r="E24" s="89">
        <v>17</v>
      </c>
      <c r="F24" s="89">
        <v>14</v>
      </c>
      <c r="G24" s="89">
        <v>14</v>
      </c>
      <c r="H24" s="89">
        <v>9</v>
      </c>
      <c r="I24" s="89">
        <v>11</v>
      </c>
      <c r="J24" s="89">
        <v>16</v>
      </c>
      <c r="K24" s="89">
        <v>8</v>
      </c>
      <c r="L24" s="89">
        <v>8</v>
      </c>
      <c r="M24" s="89">
        <v>11</v>
      </c>
      <c r="N24" s="89">
        <v>14</v>
      </c>
      <c r="O24" s="89">
        <v>11</v>
      </c>
      <c r="P24" s="89">
        <v>8</v>
      </c>
      <c r="Q24" s="89">
        <v>8</v>
      </c>
      <c r="R24" s="89">
        <v>16</v>
      </c>
      <c r="S24" s="89">
        <v>14</v>
      </c>
      <c r="T24" s="89">
        <v>14</v>
      </c>
      <c r="U24" s="89">
        <v>8</v>
      </c>
      <c r="V24" s="89">
        <v>8</v>
      </c>
      <c r="W24" s="89">
        <v>14</v>
      </c>
      <c r="Z24" s="142">
        <v>44713</v>
      </c>
      <c r="AA24" s="43">
        <v>254</v>
      </c>
      <c r="AB24" t="s">
        <v>114</v>
      </c>
      <c r="AF24" s="146">
        <v>2</v>
      </c>
      <c r="AG24" s="147">
        <v>2</v>
      </c>
      <c r="AI24" s="146">
        <v>2</v>
      </c>
      <c r="AJ24" s="147">
        <v>2</v>
      </c>
      <c r="AL24" s="146">
        <v>2</v>
      </c>
      <c r="AM24" s="147">
        <v>2</v>
      </c>
      <c r="AP24" s="146">
        <v>2</v>
      </c>
      <c r="AQ24" s="147">
        <v>2</v>
      </c>
      <c r="AR24" s="145"/>
      <c r="AS24" s="146">
        <v>2</v>
      </c>
      <c r="AT24" s="147">
        <v>2</v>
      </c>
      <c r="AU24" s="145"/>
      <c r="AV24" s="146">
        <v>2</v>
      </c>
      <c r="AW24" s="147">
        <v>2</v>
      </c>
      <c r="AY24" s="145"/>
      <c r="AZ24" s="146">
        <v>2</v>
      </c>
      <c r="BA24" s="147">
        <v>2</v>
      </c>
      <c r="BB24" s="145"/>
      <c r="BC24" s="146">
        <v>2</v>
      </c>
      <c r="BD24" s="147">
        <v>2</v>
      </c>
      <c r="BE24" s="145"/>
      <c r="BF24" s="146">
        <v>2</v>
      </c>
      <c r="BG24" s="147">
        <v>2</v>
      </c>
      <c r="BH24" s="145"/>
      <c r="BI24" s="146">
        <v>2</v>
      </c>
      <c r="BJ24" s="147">
        <v>2</v>
      </c>
      <c r="BK24" s="145"/>
      <c r="BL24" s="146">
        <v>2</v>
      </c>
      <c r="BM24" s="147">
        <v>2</v>
      </c>
      <c r="BN24" s="145"/>
      <c r="BO24" s="145"/>
      <c r="BP24" s="146">
        <v>2</v>
      </c>
      <c r="BQ24" s="147">
        <v>2</v>
      </c>
      <c r="BR24" s="145"/>
      <c r="BS24" s="146">
        <v>2</v>
      </c>
      <c r="BT24" s="147">
        <v>2</v>
      </c>
      <c r="BU24" s="145"/>
      <c r="BV24" s="146">
        <v>2</v>
      </c>
      <c r="BW24" s="147">
        <v>2</v>
      </c>
      <c r="BX24" s="145"/>
      <c r="BY24" s="146">
        <v>2</v>
      </c>
      <c r="BZ24" s="147">
        <v>2</v>
      </c>
      <c r="CA24" s="145"/>
      <c r="CB24" s="146">
        <v>2</v>
      </c>
      <c r="CC24" s="147">
        <v>2</v>
      </c>
      <c r="CD24" s="145"/>
      <c r="CE24" s="145"/>
      <c r="CF24" s="146">
        <v>2</v>
      </c>
      <c r="CG24" s="147">
        <v>2</v>
      </c>
      <c r="CH24" s="145"/>
      <c r="CI24" s="146">
        <v>2</v>
      </c>
      <c r="CJ24" s="147">
        <v>2</v>
      </c>
      <c r="CK24" s="145"/>
      <c r="CL24" s="146">
        <v>2</v>
      </c>
      <c r="CM24" s="147">
        <v>2</v>
      </c>
      <c r="CN24" s="145"/>
      <c r="CO24" s="145"/>
      <c r="CP24" s="146">
        <v>2</v>
      </c>
      <c r="CQ24" s="147">
        <v>2</v>
      </c>
      <c r="CR24" s="145"/>
      <c r="CS24" s="146">
        <v>2</v>
      </c>
      <c r="CT24" s="147">
        <v>2</v>
      </c>
      <c r="CU24" s="145"/>
      <c r="CV24" s="146">
        <v>2</v>
      </c>
      <c r="CW24" s="147">
        <v>2</v>
      </c>
      <c r="CX24" s="145"/>
      <c r="CY24" s="146">
        <v>2</v>
      </c>
      <c r="CZ24" s="147">
        <v>2</v>
      </c>
      <c r="DA24" s="145"/>
      <c r="DB24" s="146">
        <v>2</v>
      </c>
      <c r="DC24" s="147">
        <v>2</v>
      </c>
      <c r="DD24" s="145"/>
      <c r="DE24" s="145"/>
      <c r="DF24" s="146">
        <v>2</v>
      </c>
      <c r="DG24" s="147">
        <v>2</v>
      </c>
      <c r="DH24" s="145"/>
      <c r="DI24" s="146">
        <v>2</v>
      </c>
      <c r="DJ24" s="147">
        <v>2</v>
      </c>
      <c r="DK24" s="145"/>
      <c r="DL24" s="146">
        <v>2</v>
      </c>
      <c r="DM24" s="147">
        <v>2</v>
      </c>
      <c r="DN24" s="145"/>
      <c r="DO24" s="146">
        <v>2</v>
      </c>
      <c r="DP24" s="147">
        <v>2</v>
      </c>
      <c r="DQ24" s="145"/>
      <c r="DR24" s="146">
        <v>2</v>
      </c>
      <c r="DS24" s="147">
        <v>2</v>
      </c>
      <c r="DT24" s="145"/>
      <c r="DU24" s="145"/>
      <c r="DV24" s="146">
        <v>2</v>
      </c>
      <c r="DW24" s="147">
        <v>2</v>
      </c>
      <c r="DX24" s="145"/>
      <c r="DY24" s="146">
        <v>2</v>
      </c>
      <c r="DZ24" s="147">
        <v>2</v>
      </c>
      <c r="EA24" s="145"/>
      <c r="EB24" s="146">
        <v>2</v>
      </c>
      <c r="EC24" s="147">
        <v>2</v>
      </c>
      <c r="ED24" s="145"/>
      <c r="EE24" s="146">
        <v>2</v>
      </c>
      <c r="EF24" s="147">
        <v>2</v>
      </c>
      <c r="EG24" s="145"/>
      <c r="EH24" s="146">
        <v>2</v>
      </c>
      <c r="EI24" s="147">
        <v>2</v>
      </c>
      <c r="EJ24" s="145"/>
      <c r="EK24" s="145"/>
      <c r="EL24" s="146">
        <v>2</v>
      </c>
      <c r="EM24" s="147">
        <v>2</v>
      </c>
      <c r="EN24" s="145"/>
      <c r="EO24" s="146">
        <v>2</v>
      </c>
      <c r="EP24" s="147">
        <v>2</v>
      </c>
      <c r="EQ24" s="145"/>
      <c r="ER24" s="146">
        <v>2</v>
      </c>
      <c r="ES24" s="147">
        <v>2</v>
      </c>
      <c r="ET24" s="145"/>
      <c r="EU24" s="145"/>
      <c r="EV24" s="146">
        <v>2</v>
      </c>
      <c r="EW24" s="147">
        <v>2</v>
      </c>
      <c r="EX24" s="145"/>
      <c r="EY24" s="146">
        <v>2</v>
      </c>
      <c r="EZ24" s="147">
        <v>2</v>
      </c>
      <c r="FA24" s="145"/>
    </row>
    <row r="25" spans="2:157" x14ac:dyDescent="0.25">
      <c r="Z25" s="142">
        <v>44713</v>
      </c>
      <c r="AA25" s="43">
        <v>22</v>
      </c>
      <c r="AB25" t="s">
        <v>144</v>
      </c>
      <c r="AF25" s="146">
        <v>2</v>
      </c>
      <c r="AG25" s="147">
        <v>2</v>
      </c>
      <c r="AI25" s="146">
        <v>2</v>
      </c>
      <c r="AJ25" s="147">
        <v>2</v>
      </c>
      <c r="AL25" s="146">
        <v>2</v>
      </c>
      <c r="AM25" s="147">
        <v>2</v>
      </c>
      <c r="AP25" s="146">
        <v>2</v>
      </c>
      <c r="AQ25" s="147">
        <v>2</v>
      </c>
      <c r="AR25" s="145"/>
      <c r="AS25" s="146">
        <v>2</v>
      </c>
      <c r="AT25" s="147">
        <v>2</v>
      </c>
      <c r="AU25" s="145"/>
      <c r="AV25" s="146">
        <v>2</v>
      </c>
      <c r="AW25" s="147">
        <v>2</v>
      </c>
      <c r="AY25" s="145"/>
      <c r="AZ25" s="146">
        <v>2</v>
      </c>
      <c r="BA25" s="147">
        <v>2</v>
      </c>
      <c r="BB25" s="145"/>
      <c r="BC25" s="146">
        <v>2</v>
      </c>
      <c r="BD25" s="147">
        <v>2</v>
      </c>
      <c r="BE25" s="145"/>
      <c r="BF25" s="146">
        <v>2</v>
      </c>
      <c r="BG25" s="147">
        <v>2</v>
      </c>
      <c r="BH25" s="145"/>
      <c r="BI25" s="146">
        <v>2</v>
      </c>
      <c r="BJ25" s="147">
        <v>2</v>
      </c>
      <c r="BK25" s="145"/>
      <c r="BL25" s="146">
        <v>2</v>
      </c>
      <c r="BM25" s="147">
        <v>2</v>
      </c>
      <c r="BN25" s="145"/>
      <c r="BO25" s="145"/>
      <c r="BP25" s="146">
        <v>2</v>
      </c>
      <c r="BQ25" s="147">
        <v>2</v>
      </c>
      <c r="BR25" s="145"/>
      <c r="BS25" s="146">
        <v>2</v>
      </c>
      <c r="BT25" s="147">
        <v>2</v>
      </c>
      <c r="BU25" s="145"/>
      <c r="BV25" s="146">
        <v>2</v>
      </c>
      <c r="BW25" s="147">
        <v>2</v>
      </c>
      <c r="BX25" s="145"/>
      <c r="BY25" s="146">
        <v>2</v>
      </c>
      <c r="BZ25" s="147">
        <v>2</v>
      </c>
      <c r="CA25" s="145"/>
      <c r="CB25" s="146">
        <v>2</v>
      </c>
      <c r="CC25" s="147">
        <v>2</v>
      </c>
      <c r="CD25" s="145"/>
      <c r="CE25" s="145"/>
      <c r="CF25" s="146">
        <v>2</v>
      </c>
      <c r="CG25" s="147">
        <v>2</v>
      </c>
      <c r="CH25" s="145"/>
      <c r="CI25" s="146">
        <v>2</v>
      </c>
      <c r="CJ25" s="147">
        <v>2</v>
      </c>
      <c r="CK25" s="145"/>
      <c r="CL25" s="146">
        <v>2</v>
      </c>
      <c r="CM25" s="147">
        <v>2</v>
      </c>
      <c r="CN25" s="145"/>
      <c r="CO25" s="145"/>
      <c r="CP25" s="146">
        <v>2</v>
      </c>
      <c r="CQ25" s="147">
        <v>2</v>
      </c>
      <c r="CR25" s="145"/>
      <c r="CS25" s="146">
        <v>2</v>
      </c>
      <c r="CT25" s="147">
        <v>2</v>
      </c>
      <c r="CU25" s="145"/>
      <c r="CV25" s="146">
        <v>2</v>
      </c>
      <c r="CW25" s="147">
        <v>2</v>
      </c>
      <c r="CX25" s="145"/>
      <c r="CY25" s="146">
        <v>2</v>
      </c>
      <c r="CZ25" s="147">
        <v>2</v>
      </c>
      <c r="DA25" s="145"/>
      <c r="DB25" s="146">
        <v>2</v>
      </c>
      <c r="DC25" s="147">
        <v>2</v>
      </c>
      <c r="DD25" s="145"/>
      <c r="DE25" s="145"/>
      <c r="DF25" s="146">
        <v>2</v>
      </c>
      <c r="DG25" s="147">
        <v>2</v>
      </c>
      <c r="DH25" s="145"/>
      <c r="DI25" s="146">
        <v>2</v>
      </c>
      <c r="DJ25" s="147">
        <v>2</v>
      </c>
      <c r="DK25" s="145"/>
      <c r="DL25" s="146">
        <v>2</v>
      </c>
      <c r="DM25" s="147">
        <v>2</v>
      </c>
      <c r="DN25" s="145"/>
      <c r="DO25" s="146">
        <v>2</v>
      </c>
      <c r="DP25" s="147">
        <v>2</v>
      </c>
      <c r="DQ25" s="145"/>
      <c r="DR25" s="146">
        <v>2</v>
      </c>
      <c r="DS25" s="147">
        <v>2</v>
      </c>
      <c r="DT25" s="145"/>
      <c r="DU25" s="145"/>
      <c r="DV25" s="146">
        <v>2</v>
      </c>
      <c r="DW25" s="147">
        <v>2</v>
      </c>
      <c r="DX25" s="145"/>
      <c r="DY25" s="146">
        <v>2</v>
      </c>
      <c r="DZ25" s="147">
        <v>2</v>
      </c>
      <c r="EA25" s="145"/>
      <c r="EB25" s="146">
        <v>2</v>
      </c>
      <c r="EC25" s="147">
        <v>2</v>
      </c>
      <c r="ED25" s="145"/>
      <c r="EE25" s="146">
        <v>2</v>
      </c>
      <c r="EF25" s="147">
        <v>2</v>
      </c>
      <c r="EG25" s="145"/>
      <c r="EH25" s="146">
        <v>2</v>
      </c>
      <c r="EI25" s="147">
        <v>2</v>
      </c>
      <c r="EJ25" s="145"/>
      <c r="EK25" s="145"/>
      <c r="EL25" s="146">
        <v>2</v>
      </c>
      <c r="EM25" s="147">
        <v>2</v>
      </c>
      <c r="EN25" s="145"/>
      <c r="EO25" s="146">
        <v>2</v>
      </c>
      <c r="EP25" s="147">
        <v>2</v>
      </c>
      <c r="EQ25" s="145"/>
      <c r="ER25" s="146">
        <v>2</v>
      </c>
      <c r="ES25" s="147">
        <v>2</v>
      </c>
      <c r="ET25" s="145"/>
      <c r="EU25" s="145"/>
      <c r="EV25" s="146">
        <v>2</v>
      </c>
      <c r="EW25" s="147">
        <v>2</v>
      </c>
      <c r="EX25" s="145"/>
      <c r="EY25" s="146">
        <v>2</v>
      </c>
      <c r="EZ25" s="147">
        <v>2</v>
      </c>
      <c r="FA25" s="145"/>
    </row>
    <row r="26" spans="2:157" x14ac:dyDescent="0.25">
      <c r="Z26" s="142">
        <v>44713</v>
      </c>
      <c r="AA26" s="43">
        <v>3938.5</v>
      </c>
      <c r="AB26" t="s">
        <v>145</v>
      </c>
      <c r="AF26" s="146">
        <v>2</v>
      </c>
      <c r="AG26" s="147">
        <v>2</v>
      </c>
      <c r="AI26" s="146">
        <v>2</v>
      </c>
      <c r="AJ26" s="147">
        <v>2</v>
      </c>
      <c r="AL26" s="146">
        <v>2</v>
      </c>
      <c r="AM26" s="147">
        <v>2</v>
      </c>
      <c r="AP26" s="146">
        <v>2</v>
      </c>
      <c r="AQ26" s="147">
        <v>2</v>
      </c>
      <c r="AR26" s="145"/>
      <c r="AS26" s="146">
        <v>2</v>
      </c>
      <c r="AT26" s="147">
        <v>2</v>
      </c>
      <c r="AU26" s="145"/>
      <c r="AV26" s="146">
        <v>2</v>
      </c>
      <c r="AW26" s="147">
        <v>2</v>
      </c>
      <c r="AY26" s="145"/>
      <c r="AZ26" s="146">
        <v>2</v>
      </c>
      <c r="BA26" s="147">
        <v>2</v>
      </c>
      <c r="BB26" s="145"/>
      <c r="BC26" s="146">
        <v>2</v>
      </c>
      <c r="BD26" s="147">
        <v>2</v>
      </c>
      <c r="BE26" s="145"/>
      <c r="BF26" s="146">
        <v>2</v>
      </c>
      <c r="BG26" s="147">
        <v>2</v>
      </c>
      <c r="BH26" s="145"/>
      <c r="BI26" s="146">
        <v>2</v>
      </c>
      <c r="BJ26" s="147">
        <v>2</v>
      </c>
      <c r="BK26" s="145"/>
      <c r="BL26" s="146">
        <v>2</v>
      </c>
      <c r="BM26" s="147">
        <v>2</v>
      </c>
      <c r="BN26" s="145"/>
      <c r="BO26" s="145"/>
      <c r="BP26" s="146">
        <v>2</v>
      </c>
      <c r="BQ26" s="147">
        <v>2</v>
      </c>
      <c r="BR26" s="145"/>
      <c r="BS26" s="146">
        <v>2</v>
      </c>
      <c r="BT26" s="147">
        <v>2</v>
      </c>
      <c r="BU26" s="145"/>
      <c r="BV26" s="146">
        <v>2</v>
      </c>
      <c r="BW26" s="147">
        <v>2</v>
      </c>
      <c r="BX26" s="145"/>
      <c r="BY26" s="146">
        <v>2</v>
      </c>
      <c r="BZ26" s="147">
        <v>2</v>
      </c>
      <c r="CA26" s="145"/>
      <c r="CB26" s="146">
        <v>2</v>
      </c>
      <c r="CC26" s="147">
        <v>2</v>
      </c>
      <c r="CD26" s="145"/>
      <c r="CE26" s="145"/>
      <c r="CF26" s="146">
        <v>2</v>
      </c>
      <c r="CG26" s="147">
        <v>2</v>
      </c>
      <c r="CH26" s="145"/>
      <c r="CI26" s="146">
        <v>2</v>
      </c>
      <c r="CJ26" s="147">
        <v>2</v>
      </c>
      <c r="CK26" s="145"/>
      <c r="CL26" s="146">
        <v>2</v>
      </c>
      <c r="CM26" s="147">
        <v>2</v>
      </c>
      <c r="CN26" s="145"/>
      <c r="CO26" s="145"/>
      <c r="CP26" s="146">
        <v>2</v>
      </c>
      <c r="CQ26" s="147">
        <v>2</v>
      </c>
      <c r="CR26" s="145"/>
      <c r="CS26" s="146">
        <v>2</v>
      </c>
      <c r="CT26" s="147">
        <v>2</v>
      </c>
      <c r="CU26" s="145"/>
      <c r="CV26" s="146">
        <v>2</v>
      </c>
      <c r="CW26" s="147">
        <v>2</v>
      </c>
      <c r="CX26" s="145"/>
      <c r="CY26" s="146">
        <v>2</v>
      </c>
      <c r="CZ26" s="147">
        <v>2</v>
      </c>
      <c r="DA26" s="145"/>
      <c r="DB26" s="146">
        <v>2</v>
      </c>
      <c r="DC26" s="147">
        <v>2</v>
      </c>
      <c r="DD26" s="145"/>
      <c r="DE26" s="145"/>
      <c r="DF26" s="146">
        <v>2</v>
      </c>
      <c r="DG26" s="147">
        <v>2</v>
      </c>
      <c r="DH26" s="145"/>
      <c r="DI26" s="146">
        <v>2</v>
      </c>
      <c r="DJ26" s="147">
        <v>2</v>
      </c>
      <c r="DK26" s="145"/>
      <c r="DL26" s="146">
        <v>2</v>
      </c>
      <c r="DM26" s="147">
        <v>2</v>
      </c>
      <c r="DN26" s="145"/>
      <c r="DO26" s="146">
        <v>2</v>
      </c>
      <c r="DP26" s="147">
        <v>2</v>
      </c>
      <c r="DQ26" s="145"/>
      <c r="DR26" s="146">
        <v>2</v>
      </c>
      <c r="DS26" s="147">
        <v>2</v>
      </c>
      <c r="DT26" s="145"/>
      <c r="DU26" s="145"/>
      <c r="DV26" s="146">
        <v>2</v>
      </c>
      <c r="DW26" s="147">
        <v>2</v>
      </c>
      <c r="DX26" s="145"/>
      <c r="DY26" s="146">
        <v>2</v>
      </c>
      <c r="DZ26" s="147">
        <v>2</v>
      </c>
      <c r="EA26" s="145"/>
      <c r="EB26" s="146">
        <v>2</v>
      </c>
      <c r="EC26" s="147">
        <v>2</v>
      </c>
      <c r="ED26" s="145"/>
      <c r="EE26" s="146">
        <v>2</v>
      </c>
      <c r="EF26" s="147">
        <v>2</v>
      </c>
      <c r="EG26" s="145"/>
      <c r="EH26" s="146">
        <v>2</v>
      </c>
      <c r="EI26" s="147">
        <v>2</v>
      </c>
      <c r="EJ26" s="145"/>
      <c r="EK26" s="145"/>
      <c r="EL26" s="146">
        <v>2</v>
      </c>
      <c r="EM26" s="147">
        <v>2</v>
      </c>
      <c r="EN26" s="145"/>
      <c r="EO26" s="146">
        <v>2</v>
      </c>
      <c r="EP26" s="147">
        <v>2</v>
      </c>
      <c r="EQ26" s="145"/>
      <c r="ER26" s="146">
        <v>2</v>
      </c>
      <c r="ES26" s="147">
        <v>2</v>
      </c>
      <c r="ET26" s="145"/>
      <c r="EU26" s="145"/>
      <c r="EV26" s="146">
        <v>2</v>
      </c>
      <c r="EW26" s="147">
        <v>2</v>
      </c>
      <c r="EX26" s="145"/>
      <c r="EY26" s="146">
        <v>2</v>
      </c>
      <c r="EZ26" s="147">
        <v>2</v>
      </c>
      <c r="FA26" s="145"/>
    </row>
    <row r="27" spans="2:157" x14ac:dyDescent="0.25">
      <c r="AF27" s="146">
        <v>2</v>
      </c>
      <c r="AG27" s="147">
        <v>2</v>
      </c>
      <c r="AI27" s="146">
        <v>2</v>
      </c>
      <c r="AJ27" s="147">
        <v>2</v>
      </c>
      <c r="AL27" s="146">
        <v>2</v>
      </c>
      <c r="AM27" s="147">
        <v>2</v>
      </c>
      <c r="AP27" s="146">
        <v>2</v>
      </c>
      <c r="AQ27" s="147">
        <v>2</v>
      </c>
      <c r="AR27" s="145"/>
      <c r="AS27" s="146">
        <v>2</v>
      </c>
      <c r="AT27" s="147">
        <v>2</v>
      </c>
      <c r="AU27" s="145"/>
      <c r="AV27" s="146">
        <v>2</v>
      </c>
      <c r="AW27" s="147">
        <v>2</v>
      </c>
      <c r="AY27" s="145"/>
      <c r="AZ27" s="146">
        <v>2</v>
      </c>
      <c r="BA27" s="147">
        <v>2</v>
      </c>
      <c r="BB27" s="145"/>
      <c r="BC27" s="146">
        <v>2</v>
      </c>
      <c r="BD27" s="147">
        <v>2</v>
      </c>
      <c r="BE27" s="145"/>
      <c r="BF27" s="146">
        <v>2</v>
      </c>
      <c r="BG27" s="147">
        <v>2</v>
      </c>
      <c r="BH27" s="145"/>
      <c r="BI27" s="146">
        <v>2</v>
      </c>
      <c r="BJ27" s="147">
        <v>2</v>
      </c>
      <c r="BK27" s="145"/>
      <c r="BL27" s="146">
        <v>2</v>
      </c>
      <c r="BM27" s="147">
        <v>2</v>
      </c>
      <c r="BN27" s="145"/>
      <c r="BO27" s="145"/>
      <c r="BP27" s="146">
        <v>2</v>
      </c>
      <c r="BQ27" s="147">
        <v>2</v>
      </c>
      <c r="BR27" s="145"/>
      <c r="BS27" s="146">
        <v>2</v>
      </c>
      <c r="BT27" s="147">
        <v>2</v>
      </c>
      <c r="BU27" s="145"/>
      <c r="BV27" s="146">
        <v>2</v>
      </c>
      <c r="BW27" s="147">
        <v>2</v>
      </c>
      <c r="BX27" s="145"/>
      <c r="BY27" s="146">
        <v>2</v>
      </c>
      <c r="BZ27" s="147">
        <v>2</v>
      </c>
      <c r="CA27" s="145"/>
      <c r="CB27" s="146">
        <v>2</v>
      </c>
      <c r="CC27" s="147">
        <v>2</v>
      </c>
      <c r="CD27" s="145"/>
      <c r="CE27" s="145"/>
      <c r="CF27" s="146">
        <v>2</v>
      </c>
      <c r="CG27" s="147">
        <v>2</v>
      </c>
      <c r="CH27" s="145"/>
      <c r="CI27" s="146">
        <v>2</v>
      </c>
      <c r="CJ27" s="147">
        <v>2</v>
      </c>
      <c r="CK27" s="145"/>
      <c r="CL27" s="146">
        <v>2</v>
      </c>
      <c r="CM27" s="147">
        <v>2</v>
      </c>
      <c r="CN27" s="145"/>
      <c r="CO27" s="145"/>
      <c r="CP27" s="146">
        <v>2</v>
      </c>
      <c r="CQ27" s="147">
        <v>2</v>
      </c>
      <c r="CR27" s="145"/>
      <c r="CS27" s="146">
        <v>2</v>
      </c>
      <c r="CT27" s="147">
        <v>2</v>
      </c>
      <c r="CU27" s="145"/>
      <c r="CV27" s="146">
        <v>2</v>
      </c>
      <c r="CW27" s="147">
        <v>2</v>
      </c>
      <c r="CX27" s="145"/>
      <c r="CY27" s="146">
        <v>2</v>
      </c>
      <c r="CZ27" s="147">
        <v>2</v>
      </c>
      <c r="DA27" s="145"/>
      <c r="DB27" s="146">
        <v>2</v>
      </c>
      <c r="DC27" s="147">
        <v>2</v>
      </c>
      <c r="DD27" s="145"/>
      <c r="DE27" s="145"/>
      <c r="DF27" s="146">
        <v>2</v>
      </c>
      <c r="DG27" s="147">
        <v>2</v>
      </c>
      <c r="DH27" s="145"/>
      <c r="DI27" s="146">
        <v>2</v>
      </c>
      <c r="DJ27" s="147">
        <v>2</v>
      </c>
      <c r="DK27" s="145"/>
      <c r="DL27" s="146">
        <v>2</v>
      </c>
      <c r="DM27" s="147">
        <v>2</v>
      </c>
      <c r="DN27" s="145"/>
      <c r="DO27" s="146">
        <v>2</v>
      </c>
      <c r="DP27" s="147">
        <v>2</v>
      </c>
      <c r="DQ27" s="145"/>
      <c r="DR27" s="146">
        <v>2</v>
      </c>
      <c r="DS27" s="147">
        <v>2</v>
      </c>
      <c r="DT27" s="145"/>
      <c r="DU27" s="145"/>
      <c r="DV27" s="146">
        <v>2</v>
      </c>
      <c r="DW27" s="147">
        <v>2</v>
      </c>
      <c r="DX27" s="145"/>
      <c r="DY27" s="146">
        <v>2</v>
      </c>
      <c r="DZ27" s="147">
        <v>2</v>
      </c>
      <c r="EA27" s="145"/>
      <c r="EB27" s="146">
        <v>2</v>
      </c>
      <c r="EC27" s="147">
        <v>2</v>
      </c>
      <c r="ED27" s="145"/>
      <c r="EE27" s="146">
        <v>2</v>
      </c>
      <c r="EF27" s="147">
        <v>2</v>
      </c>
      <c r="EG27" s="145"/>
      <c r="EH27" s="146">
        <v>2</v>
      </c>
      <c r="EI27" s="147">
        <v>2</v>
      </c>
      <c r="EJ27" s="145"/>
      <c r="EK27" s="145"/>
      <c r="EL27" s="146">
        <v>2</v>
      </c>
      <c r="EM27" s="147">
        <v>2</v>
      </c>
      <c r="EN27" s="145"/>
      <c r="EO27" s="146">
        <v>2</v>
      </c>
      <c r="EP27" s="147">
        <v>2</v>
      </c>
      <c r="EQ27" s="145"/>
      <c r="ER27" s="146">
        <v>2</v>
      </c>
      <c r="ES27" s="147">
        <v>2</v>
      </c>
      <c r="ET27" s="145"/>
      <c r="EU27" s="145"/>
      <c r="EV27" s="146">
        <v>2</v>
      </c>
      <c r="EW27" s="147">
        <v>2</v>
      </c>
      <c r="EX27" s="145"/>
      <c r="EY27" s="146">
        <v>2</v>
      </c>
      <c r="EZ27" s="147">
        <v>2</v>
      </c>
      <c r="FA27" s="145"/>
    </row>
    <row r="28" spans="2:157" x14ac:dyDescent="0.25">
      <c r="AF28" s="146">
        <v>2</v>
      </c>
      <c r="AG28" s="147">
        <v>2</v>
      </c>
      <c r="AI28" s="146">
        <v>2</v>
      </c>
      <c r="AJ28" s="147">
        <v>2</v>
      </c>
      <c r="AL28" s="146">
        <v>2</v>
      </c>
      <c r="AM28" s="147">
        <v>2</v>
      </c>
      <c r="AP28" s="146">
        <v>2</v>
      </c>
      <c r="AQ28" s="147">
        <v>2</v>
      </c>
      <c r="AR28" s="145"/>
      <c r="AS28" s="146">
        <v>2</v>
      </c>
      <c r="AT28" s="147">
        <v>2</v>
      </c>
      <c r="AU28" s="145"/>
      <c r="AV28" s="146">
        <v>2</v>
      </c>
      <c r="AW28" s="147">
        <v>2</v>
      </c>
      <c r="AY28" s="145"/>
      <c r="AZ28" s="146">
        <v>2</v>
      </c>
      <c r="BA28" s="147">
        <v>2</v>
      </c>
      <c r="BB28" s="145"/>
      <c r="BC28" s="146">
        <v>2</v>
      </c>
      <c r="BD28" s="147">
        <v>2</v>
      </c>
      <c r="BE28" s="145"/>
      <c r="BF28" s="146">
        <v>2</v>
      </c>
      <c r="BG28" s="147">
        <v>2</v>
      </c>
      <c r="BH28" s="145"/>
      <c r="BI28" s="146">
        <v>2</v>
      </c>
      <c r="BJ28" s="147">
        <v>2</v>
      </c>
      <c r="BK28" s="145"/>
      <c r="BL28" s="146">
        <v>2</v>
      </c>
      <c r="BM28" s="147">
        <v>2</v>
      </c>
      <c r="BN28" s="145"/>
      <c r="BO28" s="145"/>
      <c r="BP28" s="146">
        <v>2</v>
      </c>
      <c r="BQ28" s="147">
        <v>2</v>
      </c>
      <c r="BR28" s="145"/>
      <c r="BS28" s="146">
        <v>2</v>
      </c>
      <c r="BT28" s="147">
        <v>2</v>
      </c>
      <c r="BU28" s="145"/>
      <c r="BV28" s="146">
        <v>2</v>
      </c>
      <c r="BW28" s="147">
        <v>2</v>
      </c>
      <c r="BX28" s="145"/>
      <c r="BY28" s="146">
        <v>2</v>
      </c>
      <c r="BZ28" s="147">
        <v>2</v>
      </c>
      <c r="CA28" s="145"/>
      <c r="CB28" s="146">
        <v>2</v>
      </c>
      <c r="CC28" s="147">
        <v>2</v>
      </c>
      <c r="CD28" s="145"/>
      <c r="CE28" s="145"/>
      <c r="CF28" s="146">
        <v>2</v>
      </c>
      <c r="CG28" s="147">
        <v>2</v>
      </c>
      <c r="CH28" s="145"/>
      <c r="CI28" s="146">
        <v>2</v>
      </c>
      <c r="CJ28" s="147">
        <v>2</v>
      </c>
      <c r="CK28" s="145"/>
      <c r="CL28" s="146">
        <v>2</v>
      </c>
      <c r="CM28" s="147">
        <v>2</v>
      </c>
      <c r="CN28" s="145"/>
      <c r="CO28" s="145"/>
      <c r="CP28" s="146">
        <v>2</v>
      </c>
      <c r="CQ28" s="147">
        <v>2</v>
      </c>
      <c r="CR28" s="145"/>
      <c r="CS28" s="146">
        <v>2</v>
      </c>
      <c r="CT28" s="147">
        <v>2</v>
      </c>
      <c r="CU28" s="145"/>
      <c r="CV28" s="146">
        <v>2</v>
      </c>
      <c r="CW28" s="147">
        <v>2</v>
      </c>
      <c r="CX28" s="145"/>
      <c r="CY28" s="146">
        <v>2</v>
      </c>
      <c r="CZ28" s="147">
        <v>2</v>
      </c>
      <c r="DA28" s="145"/>
      <c r="DB28" s="146">
        <v>2</v>
      </c>
      <c r="DC28" s="147">
        <v>2</v>
      </c>
      <c r="DD28" s="145"/>
      <c r="DE28" s="145"/>
      <c r="DF28" s="146">
        <v>2</v>
      </c>
      <c r="DG28" s="147">
        <v>2</v>
      </c>
      <c r="DH28" s="145"/>
      <c r="DI28" s="146">
        <v>2</v>
      </c>
      <c r="DJ28" s="147">
        <v>2</v>
      </c>
      <c r="DK28" s="145"/>
      <c r="DL28" s="146">
        <v>2</v>
      </c>
      <c r="DM28" s="147">
        <v>2</v>
      </c>
      <c r="DN28" s="145"/>
      <c r="DO28" s="146">
        <v>2</v>
      </c>
      <c r="DP28" s="147">
        <v>2</v>
      </c>
      <c r="DQ28" s="145"/>
      <c r="DR28" s="146">
        <v>2</v>
      </c>
      <c r="DS28" s="147">
        <v>2</v>
      </c>
      <c r="DT28" s="145"/>
      <c r="DU28" s="145"/>
      <c r="DV28" s="146">
        <v>2</v>
      </c>
      <c r="DW28" s="147">
        <v>2</v>
      </c>
      <c r="DX28" s="145"/>
      <c r="DY28" s="146">
        <v>2</v>
      </c>
      <c r="DZ28" s="147">
        <v>2</v>
      </c>
      <c r="EA28" s="145"/>
      <c r="EB28" s="146">
        <v>2</v>
      </c>
      <c r="EC28" s="147">
        <v>2</v>
      </c>
      <c r="ED28" s="145"/>
      <c r="EE28" s="146">
        <v>2</v>
      </c>
      <c r="EF28" s="147">
        <v>2</v>
      </c>
      <c r="EG28" s="145"/>
      <c r="EH28" s="146">
        <v>2</v>
      </c>
      <c r="EI28" s="147">
        <v>2</v>
      </c>
      <c r="EJ28" s="145"/>
      <c r="EK28" s="145"/>
      <c r="EL28" s="146">
        <v>2</v>
      </c>
      <c r="EM28" s="147">
        <v>2</v>
      </c>
      <c r="EN28" s="145"/>
      <c r="EO28" s="146">
        <v>2</v>
      </c>
      <c r="EP28" s="147">
        <v>2</v>
      </c>
      <c r="EQ28" s="145"/>
      <c r="ER28" s="146">
        <v>2</v>
      </c>
      <c r="ES28" s="147">
        <v>2</v>
      </c>
      <c r="ET28" s="145"/>
      <c r="EU28" s="145"/>
      <c r="EV28" s="146">
        <v>2</v>
      </c>
      <c r="EW28" s="147">
        <v>2</v>
      </c>
      <c r="EX28" s="145"/>
      <c r="EY28" s="146">
        <v>2</v>
      </c>
      <c r="EZ28" s="147">
        <v>2</v>
      </c>
      <c r="FA28" s="145"/>
    </row>
    <row r="29" spans="2:157" x14ac:dyDescent="0.25">
      <c r="AF29" s="148">
        <v>2</v>
      </c>
      <c r="AG29" s="149">
        <v>2</v>
      </c>
      <c r="AI29" s="148">
        <v>2</v>
      </c>
      <c r="AJ29" s="149">
        <v>2</v>
      </c>
      <c r="AL29" s="148">
        <v>2</v>
      </c>
      <c r="AM29" s="149">
        <v>2</v>
      </c>
      <c r="AP29" s="148">
        <v>2</v>
      </c>
      <c r="AQ29" s="149">
        <v>2</v>
      </c>
      <c r="AR29" s="145"/>
      <c r="AS29" s="148">
        <v>2</v>
      </c>
      <c r="AT29" s="149">
        <v>2</v>
      </c>
      <c r="AU29" s="145"/>
      <c r="AV29" s="148">
        <v>2</v>
      </c>
      <c r="AW29" s="149">
        <v>2</v>
      </c>
      <c r="AY29" s="145"/>
      <c r="AZ29" s="148">
        <v>2</v>
      </c>
      <c r="BA29" s="149">
        <v>2</v>
      </c>
      <c r="BB29" s="145"/>
      <c r="BC29" s="148">
        <v>2</v>
      </c>
      <c r="BD29" s="149">
        <v>2</v>
      </c>
      <c r="BE29" s="145"/>
      <c r="BF29" s="148">
        <v>2</v>
      </c>
      <c r="BG29" s="149">
        <v>2</v>
      </c>
      <c r="BH29" s="145"/>
      <c r="BI29" s="148">
        <v>2</v>
      </c>
      <c r="BJ29" s="149">
        <v>2</v>
      </c>
      <c r="BK29" s="145"/>
      <c r="BL29" s="148">
        <v>2</v>
      </c>
      <c r="BM29" s="149">
        <v>2</v>
      </c>
      <c r="BN29" s="145"/>
      <c r="BO29" s="145"/>
      <c r="BP29" s="148">
        <v>2</v>
      </c>
      <c r="BQ29" s="149">
        <v>2</v>
      </c>
      <c r="BR29" s="145"/>
      <c r="BS29" s="148">
        <v>2</v>
      </c>
      <c r="BT29" s="149">
        <v>2</v>
      </c>
      <c r="BU29" s="145"/>
      <c r="BV29" s="148">
        <v>2</v>
      </c>
      <c r="BW29" s="149">
        <v>2</v>
      </c>
      <c r="BX29" s="145"/>
      <c r="BY29" s="148">
        <v>2</v>
      </c>
      <c r="BZ29" s="149">
        <v>2</v>
      </c>
      <c r="CA29" s="145"/>
      <c r="CB29" s="148">
        <v>2</v>
      </c>
      <c r="CC29" s="149">
        <v>2</v>
      </c>
      <c r="CD29" s="145"/>
      <c r="CE29" s="145"/>
      <c r="CF29" s="148">
        <v>2</v>
      </c>
      <c r="CG29" s="149">
        <v>2</v>
      </c>
      <c r="CH29" s="145"/>
      <c r="CI29" s="148">
        <v>2</v>
      </c>
      <c r="CJ29" s="149">
        <v>2</v>
      </c>
      <c r="CK29" s="145"/>
      <c r="CL29" s="148">
        <v>2</v>
      </c>
      <c r="CM29" s="149">
        <v>2</v>
      </c>
      <c r="CN29" s="145"/>
      <c r="CO29" s="145"/>
      <c r="CP29" s="148">
        <v>2</v>
      </c>
      <c r="CQ29" s="149">
        <v>2</v>
      </c>
      <c r="CR29" s="145"/>
      <c r="CS29" s="148">
        <v>2</v>
      </c>
      <c r="CT29" s="149">
        <v>2</v>
      </c>
      <c r="CU29" s="145"/>
      <c r="CV29" s="148">
        <v>2</v>
      </c>
      <c r="CW29" s="149">
        <v>2</v>
      </c>
      <c r="CX29" s="145"/>
      <c r="CY29" s="148">
        <v>2</v>
      </c>
      <c r="CZ29" s="149">
        <v>2</v>
      </c>
      <c r="DA29" s="145"/>
      <c r="DB29" s="148">
        <v>2</v>
      </c>
      <c r="DC29" s="149">
        <v>2</v>
      </c>
      <c r="DD29" s="145"/>
      <c r="DE29" s="145"/>
      <c r="DF29" s="148">
        <v>2</v>
      </c>
      <c r="DG29" s="149">
        <v>2</v>
      </c>
      <c r="DH29" s="145"/>
      <c r="DI29" s="148">
        <v>2</v>
      </c>
      <c r="DJ29" s="149">
        <v>2</v>
      </c>
      <c r="DK29" s="145"/>
      <c r="DL29" s="148">
        <v>2</v>
      </c>
      <c r="DM29" s="149">
        <v>2</v>
      </c>
      <c r="DN29" s="145"/>
      <c r="DO29" s="148">
        <v>2</v>
      </c>
      <c r="DP29" s="149">
        <v>2</v>
      </c>
      <c r="DQ29" s="145"/>
      <c r="DR29" s="148">
        <v>2</v>
      </c>
      <c r="DS29" s="149">
        <v>2</v>
      </c>
      <c r="DT29" s="145"/>
      <c r="DU29" s="145"/>
      <c r="DV29" s="148">
        <v>2</v>
      </c>
      <c r="DW29" s="149">
        <v>2</v>
      </c>
      <c r="DX29" s="145"/>
      <c r="DY29" s="148">
        <v>2</v>
      </c>
      <c r="DZ29" s="149">
        <v>2</v>
      </c>
      <c r="EA29" s="145"/>
      <c r="EB29" s="148">
        <v>2</v>
      </c>
      <c r="EC29" s="149">
        <v>2</v>
      </c>
      <c r="ED29" s="145"/>
      <c r="EE29" s="148">
        <v>2</v>
      </c>
      <c r="EF29" s="149">
        <v>2</v>
      </c>
      <c r="EG29" s="145"/>
      <c r="EH29" s="148">
        <v>2</v>
      </c>
      <c r="EI29" s="149">
        <v>2</v>
      </c>
      <c r="EJ29" s="145"/>
      <c r="EK29" s="145"/>
      <c r="EL29" s="148">
        <v>2</v>
      </c>
      <c r="EM29" s="149">
        <v>2</v>
      </c>
      <c r="EN29" s="145"/>
      <c r="EO29" s="148">
        <v>2</v>
      </c>
      <c r="EP29" s="149">
        <v>2</v>
      </c>
      <c r="EQ29" s="145"/>
      <c r="ER29" s="148">
        <v>2</v>
      </c>
      <c r="ES29" s="149">
        <v>2</v>
      </c>
      <c r="ET29" s="145"/>
      <c r="EU29" s="145"/>
      <c r="EV29" s="146">
        <v>2</v>
      </c>
      <c r="EW29" s="147">
        <v>2</v>
      </c>
      <c r="EX29" s="145"/>
      <c r="EY29" s="146">
        <v>2</v>
      </c>
      <c r="EZ29" s="147">
        <v>2</v>
      </c>
      <c r="FA29" s="145"/>
    </row>
    <row r="30" spans="2:157" x14ac:dyDescent="0.25">
      <c r="AW30" s="150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5"/>
      <c r="BZ30" s="145"/>
      <c r="CA30" s="145"/>
      <c r="CB30" s="145"/>
      <c r="CC30" s="145"/>
      <c r="CD30" s="145"/>
      <c r="CE30" s="145"/>
      <c r="CF30" s="145"/>
      <c r="CG30" s="145"/>
      <c r="CH30" s="145"/>
      <c r="CI30" s="145"/>
      <c r="CJ30" s="145"/>
      <c r="CK30" s="145"/>
      <c r="CL30" s="145"/>
      <c r="CM30" s="145"/>
      <c r="CN30" s="145"/>
      <c r="CO30" s="145"/>
      <c r="CP30" s="145"/>
      <c r="CQ30" s="145"/>
      <c r="CR30" s="145"/>
      <c r="CS30" s="145"/>
      <c r="CT30" s="145"/>
      <c r="CU30" s="145"/>
      <c r="CV30" s="145"/>
      <c r="CW30" s="145"/>
      <c r="CX30" s="145"/>
      <c r="CY30" s="145"/>
      <c r="CZ30" s="145"/>
      <c r="DA30" s="145"/>
      <c r="DB30" s="145"/>
      <c r="DC30" s="145"/>
      <c r="DD30" s="145"/>
      <c r="DE30" s="145"/>
      <c r="DF30" s="145"/>
      <c r="DG30" s="145"/>
      <c r="DH30" s="145"/>
      <c r="DI30" s="145"/>
      <c r="DJ30" s="145"/>
      <c r="DK30" s="145"/>
      <c r="DL30" s="145"/>
      <c r="DM30" s="145"/>
      <c r="DN30" s="145"/>
      <c r="DO30" s="145"/>
      <c r="DP30" s="145"/>
      <c r="DQ30" s="145"/>
      <c r="DR30" s="145"/>
      <c r="DS30" s="145"/>
      <c r="DT30" s="145"/>
      <c r="DU30" s="145"/>
      <c r="DV30" s="145"/>
      <c r="DW30" s="145"/>
      <c r="DX30" s="145"/>
      <c r="DY30" s="145"/>
      <c r="DZ30" s="145"/>
      <c r="EA30" s="145"/>
      <c r="EB30" s="145"/>
      <c r="EC30" s="145"/>
      <c r="ED30" s="145"/>
      <c r="EE30" s="145"/>
      <c r="EF30" s="145"/>
      <c r="EG30" s="145"/>
      <c r="EH30" s="145"/>
      <c r="EI30" s="145"/>
      <c r="EJ30" s="145"/>
      <c r="EK30" s="145"/>
      <c r="EL30" s="145"/>
      <c r="EM30" s="145"/>
      <c r="EN30" s="145"/>
      <c r="EO30" s="145"/>
      <c r="EP30" s="145"/>
      <c r="EQ30" s="145"/>
      <c r="ER30" s="145"/>
      <c r="ES30" s="145"/>
      <c r="ET30" s="145"/>
      <c r="EU30" s="145"/>
      <c r="EV30" s="146">
        <v>2</v>
      </c>
      <c r="EW30" s="147">
        <v>2</v>
      </c>
      <c r="EX30" s="145"/>
      <c r="EY30" s="146">
        <v>2</v>
      </c>
      <c r="EZ30" s="147">
        <v>2</v>
      </c>
      <c r="FA30" s="145"/>
    </row>
    <row r="31" spans="2:157" x14ac:dyDescent="0.25"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  <c r="BZ31" s="145"/>
      <c r="CA31" s="145"/>
      <c r="CB31" s="145"/>
      <c r="CC31" s="145"/>
      <c r="CD31" s="145"/>
      <c r="CE31" s="145"/>
      <c r="CF31" s="145"/>
      <c r="CG31" s="145"/>
      <c r="CH31" s="145"/>
      <c r="CI31" s="145"/>
      <c r="CJ31" s="145"/>
      <c r="CK31" s="145"/>
      <c r="CL31" s="145"/>
      <c r="CM31" s="145"/>
      <c r="CN31" s="145"/>
      <c r="CO31" s="145"/>
      <c r="CP31" s="145"/>
      <c r="CQ31" s="145"/>
      <c r="CR31" s="145"/>
      <c r="CS31" s="145"/>
      <c r="CT31" s="145"/>
      <c r="CU31" s="145"/>
      <c r="CV31" s="145"/>
      <c r="CW31" s="145"/>
      <c r="CX31" s="145"/>
      <c r="CY31" s="145"/>
      <c r="CZ31" s="145"/>
      <c r="DA31" s="145"/>
      <c r="DB31" s="145"/>
      <c r="DC31" s="145"/>
      <c r="DD31" s="145"/>
      <c r="DE31" s="145"/>
      <c r="DF31" s="145"/>
      <c r="DG31" s="145"/>
      <c r="DH31" s="145"/>
      <c r="DI31" s="145"/>
      <c r="DJ31" s="145"/>
      <c r="DK31" s="145"/>
      <c r="DL31" s="145"/>
      <c r="DM31" s="145"/>
      <c r="DN31" s="145"/>
      <c r="DO31" s="145"/>
      <c r="DP31" s="145"/>
      <c r="DQ31" s="145"/>
      <c r="DR31" s="145"/>
      <c r="DS31" s="145"/>
      <c r="DT31" s="145"/>
      <c r="DU31" s="145"/>
      <c r="DV31" s="145"/>
      <c r="DW31" s="145"/>
      <c r="DX31" s="145"/>
      <c r="DY31" s="145"/>
      <c r="DZ31" s="145"/>
      <c r="EA31" s="145"/>
      <c r="EB31" s="145"/>
      <c r="EC31" s="145"/>
      <c r="ED31" s="145"/>
      <c r="EE31" s="145"/>
      <c r="EF31" s="145"/>
      <c r="EG31" s="145"/>
      <c r="EH31" s="145"/>
      <c r="EI31" s="145"/>
      <c r="EJ31" s="145"/>
      <c r="EK31" s="145"/>
      <c r="EL31" s="145"/>
      <c r="EM31" s="145"/>
      <c r="EN31" s="145"/>
      <c r="EO31" s="145"/>
      <c r="EP31" s="145"/>
      <c r="EQ31" s="145"/>
      <c r="ER31" s="145"/>
      <c r="ES31" s="145"/>
      <c r="ET31" s="145"/>
      <c r="EU31" s="145"/>
      <c r="EV31" s="146">
        <v>2</v>
      </c>
      <c r="EW31" s="147">
        <v>2</v>
      </c>
      <c r="EX31" s="145"/>
      <c r="EY31" s="146">
        <v>2</v>
      </c>
      <c r="EZ31" s="147">
        <v>2</v>
      </c>
      <c r="FA31" s="145"/>
    </row>
    <row r="32" spans="2:157" ht="15.75" thickBot="1" x14ac:dyDescent="0.3">
      <c r="F32" s="306"/>
      <c r="G32" s="306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5"/>
      <c r="BR32" s="145"/>
      <c r="BS32" s="145"/>
      <c r="BT32" s="145"/>
      <c r="BU32" s="145"/>
      <c r="BV32" s="145"/>
      <c r="BW32" s="145"/>
      <c r="BX32" s="145"/>
      <c r="BY32" s="145"/>
      <c r="BZ32" s="145"/>
      <c r="CA32" s="145"/>
      <c r="CB32" s="145"/>
      <c r="CC32" s="145"/>
      <c r="CD32" s="145"/>
      <c r="CE32" s="145"/>
      <c r="CF32" s="145"/>
      <c r="CG32" s="145"/>
      <c r="CH32" s="145"/>
      <c r="CI32" s="145"/>
      <c r="CJ32" s="145"/>
      <c r="CK32" s="145"/>
      <c r="CL32" s="145"/>
      <c r="CM32" s="145"/>
      <c r="CN32" s="145"/>
      <c r="CO32" s="145"/>
      <c r="CP32" s="145"/>
      <c r="CQ32" s="145"/>
      <c r="CR32" s="145"/>
      <c r="CS32" s="145"/>
      <c r="CT32" s="145"/>
      <c r="CU32" s="145"/>
      <c r="CV32" s="145"/>
      <c r="CW32" s="145"/>
      <c r="CX32" s="145"/>
      <c r="CY32" s="145"/>
      <c r="CZ32" s="145"/>
      <c r="DA32" s="145"/>
      <c r="DB32" s="145"/>
      <c r="DC32" s="145"/>
      <c r="DD32" s="145"/>
      <c r="DE32" s="145"/>
      <c r="DF32" s="145"/>
      <c r="DG32" s="145"/>
      <c r="DH32" s="145"/>
      <c r="DI32" s="145"/>
      <c r="DJ32" s="145"/>
      <c r="DK32" s="145"/>
      <c r="DL32" s="145"/>
      <c r="DM32" s="145"/>
      <c r="DN32" s="145"/>
      <c r="DO32" s="145"/>
      <c r="DP32" s="145"/>
      <c r="DQ32" s="145"/>
      <c r="DR32" s="145"/>
      <c r="DS32" s="145"/>
      <c r="DT32" s="145"/>
      <c r="DU32" s="145"/>
      <c r="DV32" s="145"/>
      <c r="DW32" s="145"/>
      <c r="DX32" s="145"/>
      <c r="DY32" s="145"/>
      <c r="DZ32" s="145"/>
      <c r="EA32" s="145"/>
      <c r="EB32" s="145"/>
      <c r="EC32" s="145"/>
      <c r="ED32" s="145"/>
      <c r="EE32" s="145"/>
      <c r="EF32" s="145"/>
      <c r="EG32" s="145"/>
      <c r="EH32" s="145"/>
      <c r="EI32" s="145"/>
      <c r="EJ32" s="145"/>
      <c r="EK32" s="145"/>
      <c r="EL32" s="145"/>
      <c r="EM32" s="145"/>
      <c r="EN32" s="145"/>
      <c r="EO32" s="145"/>
      <c r="EP32" s="145"/>
      <c r="EQ32" s="145"/>
      <c r="ER32" s="145"/>
      <c r="ES32" s="145"/>
      <c r="ET32" s="145"/>
      <c r="EU32" s="145"/>
      <c r="EV32" s="146">
        <v>2</v>
      </c>
      <c r="EW32" s="147">
        <v>2</v>
      </c>
      <c r="EX32" s="145"/>
      <c r="EY32" s="146">
        <v>2</v>
      </c>
      <c r="EZ32" s="147">
        <v>2</v>
      </c>
      <c r="FA32" s="145"/>
    </row>
    <row r="33" spans="6:157" ht="15.75" thickBot="1" x14ac:dyDescent="0.3">
      <c r="F33" s="65"/>
      <c r="G33" s="124" t="s">
        <v>65</v>
      </c>
      <c r="H33" s="124" t="s">
        <v>68</v>
      </c>
      <c r="I33" s="124" t="s">
        <v>69</v>
      </c>
      <c r="J33" s="124" t="s">
        <v>70</v>
      </c>
      <c r="K33" s="124" t="s">
        <v>71</v>
      </c>
      <c r="L33" s="124" t="s">
        <v>31</v>
      </c>
      <c r="M33" s="124" t="s">
        <v>72</v>
      </c>
      <c r="N33" s="124" t="s">
        <v>30</v>
      </c>
      <c r="O33" s="124" t="s">
        <v>82</v>
      </c>
      <c r="P33" s="124" t="s">
        <v>73</v>
      </c>
      <c r="Q33" s="124" t="s">
        <v>85</v>
      </c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  <c r="BO33" s="145"/>
      <c r="BP33" s="145"/>
      <c r="BQ33" s="145"/>
      <c r="BR33" s="145"/>
      <c r="BS33" s="145"/>
      <c r="BT33" s="145"/>
      <c r="BU33" s="145"/>
      <c r="BV33" s="145"/>
      <c r="BW33" s="145"/>
      <c r="BX33" s="145"/>
      <c r="BY33" s="145"/>
      <c r="BZ33" s="145"/>
      <c r="CA33" s="145"/>
      <c r="CB33" s="145"/>
      <c r="CC33" s="145"/>
      <c r="CD33" s="145"/>
      <c r="CE33" s="145"/>
      <c r="CF33" s="145"/>
      <c r="CG33" s="145"/>
      <c r="CH33" s="145"/>
      <c r="CI33" s="145"/>
      <c r="CJ33" s="145"/>
      <c r="CK33" s="145"/>
      <c r="CL33" s="145"/>
      <c r="CM33" s="145"/>
      <c r="CN33" s="145"/>
      <c r="CO33" s="145"/>
      <c r="CP33" s="145"/>
      <c r="CQ33" s="145"/>
      <c r="CR33" s="145"/>
      <c r="CS33" s="145"/>
      <c r="CT33" s="145"/>
      <c r="CU33" s="145"/>
      <c r="CV33" s="145"/>
      <c r="CW33" s="145"/>
      <c r="CX33" s="145"/>
      <c r="CY33" s="145"/>
      <c r="CZ33" s="145"/>
      <c r="DA33" s="145"/>
      <c r="DB33" s="145"/>
      <c r="DC33" s="145"/>
      <c r="DD33" s="145"/>
      <c r="DE33" s="145"/>
      <c r="DF33" s="145"/>
      <c r="DG33" s="145"/>
      <c r="DH33" s="145"/>
      <c r="DI33" s="145"/>
      <c r="DJ33" s="145"/>
      <c r="DK33" s="145"/>
      <c r="DL33" s="145"/>
      <c r="DM33" s="145"/>
      <c r="DN33" s="145"/>
      <c r="DO33" s="145"/>
      <c r="DP33" s="145"/>
      <c r="DQ33" s="145"/>
      <c r="DR33" s="145"/>
      <c r="DS33" s="145"/>
      <c r="DT33" s="145"/>
      <c r="DU33" s="145"/>
      <c r="DV33" s="145"/>
      <c r="DW33" s="145"/>
      <c r="DX33" s="145"/>
      <c r="DY33" s="145"/>
      <c r="DZ33" s="145"/>
      <c r="EA33" s="145"/>
      <c r="EB33" s="145"/>
      <c r="EC33" s="145"/>
      <c r="ED33" s="145"/>
      <c r="EE33" s="145"/>
      <c r="EF33" s="145"/>
      <c r="EG33" s="145"/>
      <c r="EH33" s="145"/>
      <c r="EI33" s="145"/>
      <c r="EJ33" s="145"/>
      <c r="EK33" s="145"/>
      <c r="EL33" s="145"/>
      <c r="EM33" s="145"/>
      <c r="EN33" s="145"/>
      <c r="EO33" s="145"/>
      <c r="EP33" s="145"/>
      <c r="EQ33" s="145"/>
      <c r="ER33" s="145"/>
      <c r="ES33" s="145"/>
      <c r="ET33" s="145"/>
      <c r="EU33" s="145"/>
      <c r="EV33" s="146">
        <v>2</v>
      </c>
      <c r="EW33" s="147">
        <v>2</v>
      </c>
      <c r="EX33" s="145"/>
      <c r="EY33" s="146">
        <v>2</v>
      </c>
      <c r="EZ33" s="147">
        <v>2</v>
      </c>
      <c r="FA33" s="145"/>
    </row>
    <row r="34" spans="6:157" ht="15.75" thickBot="1" x14ac:dyDescent="0.3">
      <c r="F34" s="121" t="s">
        <v>96</v>
      </c>
      <c r="G34" s="161">
        <v>773</v>
      </c>
      <c r="H34" s="167">
        <v>177</v>
      </c>
      <c r="I34" s="167">
        <v>829</v>
      </c>
      <c r="J34" s="167">
        <v>15</v>
      </c>
      <c r="K34" s="167">
        <v>122</v>
      </c>
      <c r="L34" s="167">
        <v>25</v>
      </c>
      <c r="M34" s="167">
        <v>14</v>
      </c>
      <c r="N34" s="167">
        <v>3</v>
      </c>
      <c r="O34" s="167">
        <v>7</v>
      </c>
      <c r="P34" s="167">
        <v>38</v>
      </c>
      <c r="Q34" s="169">
        <v>365</v>
      </c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/>
      <c r="CB34" s="145"/>
      <c r="CC34" s="145"/>
      <c r="CD34" s="145"/>
      <c r="CE34" s="145"/>
      <c r="CF34" s="145"/>
      <c r="CG34" s="145"/>
      <c r="CH34" s="145"/>
      <c r="CI34" s="145"/>
      <c r="CJ34" s="145"/>
      <c r="CK34" s="145"/>
      <c r="CL34" s="145"/>
      <c r="CM34" s="145"/>
      <c r="CN34" s="145"/>
      <c r="CO34" s="145"/>
      <c r="CP34" s="145"/>
      <c r="CQ34" s="145"/>
      <c r="CR34" s="145"/>
      <c r="CS34" s="145"/>
      <c r="CT34" s="145"/>
      <c r="CU34" s="145"/>
      <c r="CV34" s="145"/>
      <c r="CW34" s="145"/>
      <c r="CX34" s="145"/>
      <c r="CY34" s="145"/>
      <c r="CZ34" s="145"/>
      <c r="DA34" s="145"/>
      <c r="DB34" s="145"/>
      <c r="DC34" s="145"/>
      <c r="DD34" s="145"/>
      <c r="DE34" s="145"/>
      <c r="DF34" s="145"/>
      <c r="DG34" s="145"/>
      <c r="DH34" s="145"/>
      <c r="DI34" s="145"/>
      <c r="DJ34" s="145"/>
      <c r="DK34" s="145"/>
      <c r="DL34" s="145"/>
      <c r="DM34" s="145"/>
      <c r="DN34" s="145"/>
      <c r="DO34" s="145"/>
      <c r="DP34" s="145"/>
      <c r="DQ34" s="145"/>
      <c r="DR34" s="145"/>
      <c r="DS34" s="145"/>
      <c r="DT34" s="145"/>
      <c r="DU34" s="145"/>
      <c r="DV34" s="145"/>
      <c r="DW34" s="145"/>
      <c r="DX34" s="145"/>
      <c r="DY34" s="145"/>
      <c r="DZ34" s="145"/>
      <c r="EA34" s="145"/>
      <c r="EB34" s="145"/>
      <c r="EC34" s="145"/>
      <c r="ED34" s="145"/>
      <c r="EE34" s="145"/>
      <c r="EF34" s="145"/>
      <c r="EG34" s="145"/>
      <c r="EH34" s="145"/>
      <c r="EI34" s="145"/>
      <c r="EJ34" s="145"/>
      <c r="EK34" s="145"/>
      <c r="EL34" s="145"/>
      <c r="EM34" s="145"/>
      <c r="EN34" s="145"/>
      <c r="EO34" s="145"/>
      <c r="EP34" s="145"/>
      <c r="EQ34" s="145"/>
      <c r="ER34" s="145"/>
      <c r="ES34" s="145"/>
      <c r="ET34" s="145"/>
      <c r="EU34" s="145"/>
      <c r="EV34" s="146">
        <v>2</v>
      </c>
      <c r="EW34" s="147">
        <v>2</v>
      </c>
      <c r="EX34" s="145"/>
      <c r="EY34" s="146">
        <v>2</v>
      </c>
      <c r="EZ34" s="147">
        <v>2</v>
      </c>
      <c r="FA34" s="145"/>
    </row>
    <row r="35" spans="6:157" ht="15.75" thickBot="1" x14ac:dyDescent="0.3">
      <c r="F35" s="121" t="s">
        <v>101</v>
      </c>
      <c r="G35" s="161">
        <v>719</v>
      </c>
      <c r="H35" s="167">
        <v>388</v>
      </c>
      <c r="I35" s="167">
        <v>1093</v>
      </c>
      <c r="J35" s="167">
        <v>11</v>
      </c>
      <c r="K35" s="167">
        <v>216</v>
      </c>
      <c r="L35" s="167">
        <v>13</v>
      </c>
      <c r="M35" s="167">
        <v>21</v>
      </c>
      <c r="N35" s="167">
        <v>662</v>
      </c>
      <c r="O35" s="167">
        <v>30</v>
      </c>
      <c r="P35" s="167">
        <v>300</v>
      </c>
      <c r="Q35" s="169">
        <v>324</v>
      </c>
      <c r="AF35" s="143">
        <v>2</v>
      </c>
      <c r="AG35" s="144">
        <v>2</v>
      </c>
      <c r="AI35" s="143">
        <v>2</v>
      </c>
      <c r="AJ35" s="144">
        <v>2</v>
      </c>
      <c r="AK35" s="145"/>
      <c r="AL35" s="143">
        <v>2</v>
      </c>
      <c r="AM35" s="144">
        <v>2</v>
      </c>
      <c r="AN35" s="145"/>
      <c r="AO35" s="145"/>
      <c r="AP35" s="143">
        <v>2</v>
      </c>
      <c r="AQ35" s="144">
        <v>2</v>
      </c>
      <c r="AR35" s="145"/>
      <c r="AS35" s="143">
        <v>2</v>
      </c>
      <c r="AT35" s="144">
        <v>2</v>
      </c>
      <c r="AU35" s="145"/>
      <c r="AV35" s="143">
        <v>2</v>
      </c>
      <c r="AW35" s="144">
        <v>2</v>
      </c>
      <c r="AY35" s="145"/>
      <c r="AZ35" s="143">
        <v>2</v>
      </c>
      <c r="BA35" s="144">
        <v>2</v>
      </c>
      <c r="BB35" s="145"/>
      <c r="BC35" s="143">
        <v>2</v>
      </c>
      <c r="BD35" s="144">
        <v>2</v>
      </c>
      <c r="BE35" s="145"/>
      <c r="BF35" s="143">
        <v>2</v>
      </c>
      <c r="BG35" s="144">
        <v>2</v>
      </c>
      <c r="BH35" s="145"/>
      <c r="BI35" s="143">
        <v>2</v>
      </c>
      <c r="BJ35" s="144">
        <v>2</v>
      </c>
      <c r="BK35" s="145"/>
      <c r="BL35" s="143">
        <v>2</v>
      </c>
      <c r="BM35" s="144">
        <v>2</v>
      </c>
      <c r="BN35" s="145"/>
      <c r="BO35" s="145"/>
      <c r="BP35" s="143">
        <v>2</v>
      </c>
      <c r="BQ35" s="144">
        <v>2</v>
      </c>
      <c r="BR35" s="145"/>
      <c r="BS35" s="143">
        <v>2</v>
      </c>
      <c r="BT35" s="144">
        <v>2</v>
      </c>
      <c r="BU35" s="145"/>
      <c r="BV35" s="143">
        <v>2</v>
      </c>
      <c r="BW35" s="144">
        <v>2</v>
      </c>
      <c r="BX35" s="145"/>
      <c r="BY35" s="143">
        <v>2</v>
      </c>
      <c r="BZ35" s="144">
        <v>2</v>
      </c>
      <c r="CA35" s="145"/>
      <c r="CB35" s="143">
        <v>2</v>
      </c>
      <c r="CC35" s="144">
        <v>2</v>
      </c>
      <c r="CD35" s="145"/>
      <c r="CE35" s="145"/>
      <c r="CF35" s="143">
        <v>2</v>
      </c>
      <c r="CG35" s="144">
        <v>2</v>
      </c>
      <c r="CH35" s="145"/>
      <c r="CI35" s="143">
        <v>2</v>
      </c>
      <c r="CJ35" s="144">
        <v>2</v>
      </c>
      <c r="CK35" s="145"/>
      <c r="CL35" s="143">
        <v>2</v>
      </c>
      <c r="CM35" s="144">
        <v>2</v>
      </c>
      <c r="CN35" s="145"/>
      <c r="CO35" s="145"/>
      <c r="CP35" s="143">
        <v>2</v>
      </c>
      <c r="CQ35" s="144">
        <v>2</v>
      </c>
      <c r="CR35" s="145"/>
      <c r="CS35" s="143">
        <v>2</v>
      </c>
      <c r="CT35" s="144">
        <v>2</v>
      </c>
      <c r="CU35" s="145"/>
      <c r="CV35" s="143">
        <v>2</v>
      </c>
      <c r="CW35" s="144">
        <v>2</v>
      </c>
      <c r="CX35" s="145"/>
      <c r="CY35" s="143">
        <v>2</v>
      </c>
      <c r="CZ35" s="144">
        <v>2</v>
      </c>
      <c r="DA35" s="145"/>
      <c r="DB35" s="143">
        <v>2</v>
      </c>
      <c r="DC35" s="144">
        <v>2</v>
      </c>
      <c r="DD35" s="145"/>
      <c r="DE35" s="145"/>
      <c r="DF35" s="143">
        <v>2</v>
      </c>
      <c r="DG35" s="144">
        <v>2</v>
      </c>
      <c r="DH35" s="145"/>
      <c r="DI35" s="143">
        <v>2</v>
      </c>
      <c r="DJ35" s="144">
        <v>2</v>
      </c>
      <c r="DK35" s="145"/>
      <c r="DL35" s="143">
        <v>2</v>
      </c>
      <c r="DM35" s="144">
        <v>2</v>
      </c>
      <c r="DN35" s="145"/>
      <c r="DO35" s="143">
        <v>2</v>
      </c>
      <c r="DP35" s="144">
        <v>2</v>
      </c>
      <c r="DQ35" s="145"/>
      <c r="DR35" s="143">
        <v>2</v>
      </c>
      <c r="DS35" s="144">
        <v>2</v>
      </c>
      <c r="DT35" s="145"/>
      <c r="DU35" s="145"/>
      <c r="DV35" s="143">
        <v>2</v>
      </c>
      <c r="DW35" s="144">
        <v>2</v>
      </c>
      <c r="DX35" s="145"/>
      <c r="DY35" s="143">
        <v>2</v>
      </c>
      <c r="DZ35" s="144">
        <v>2</v>
      </c>
      <c r="EA35" s="145"/>
      <c r="EB35" s="143">
        <v>2</v>
      </c>
      <c r="EC35" s="144">
        <v>2</v>
      </c>
      <c r="ED35" s="145"/>
      <c r="EE35" s="143">
        <v>2</v>
      </c>
      <c r="EF35" s="144">
        <v>2</v>
      </c>
      <c r="EG35" s="145"/>
      <c r="EH35" s="143">
        <v>2</v>
      </c>
      <c r="EI35" s="144">
        <v>2</v>
      </c>
      <c r="EJ35" s="145"/>
      <c r="EK35" s="145"/>
      <c r="EL35" s="143">
        <v>2</v>
      </c>
      <c r="EM35" s="144">
        <v>2</v>
      </c>
      <c r="EN35" s="145"/>
      <c r="EO35" s="143">
        <v>2</v>
      </c>
      <c r="EP35" s="144">
        <v>2</v>
      </c>
      <c r="EQ35" s="145"/>
      <c r="ER35" s="143">
        <v>2</v>
      </c>
      <c r="ES35" s="144">
        <v>2</v>
      </c>
      <c r="ET35" s="145"/>
      <c r="EU35" s="145"/>
      <c r="EV35" s="146">
        <v>2</v>
      </c>
      <c r="EW35" s="147">
        <v>2</v>
      </c>
      <c r="EX35" s="145"/>
      <c r="EY35" s="146">
        <v>2</v>
      </c>
      <c r="EZ35" s="147">
        <v>2</v>
      </c>
      <c r="FA35" s="145"/>
    </row>
    <row r="36" spans="6:157" ht="15.75" thickBot="1" x14ac:dyDescent="0.3">
      <c r="F36" s="121" t="s">
        <v>97</v>
      </c>
      <c r="G36" s="161">
        <v>219</v>
      </c>
      <c r="H36" s="167">
        <v>63</v>
      </c>
      <c r="I36" s="167">
        <v>101</v>
      </c>
      <c r="J36" s="167">
        <v>10</v>
      </c>
      <c r="K36" s="167">
        <v>270</v>
      </c>
      <c r="L36" s="167">
        <v>33</v>
      </c>
      <c r="M36" s="167">
        <v>91</v>
      </c>
      <c r="N36" s="167">
        <v>206</v>
      </c>
      <c r="O36" s="167">
        <v>13</v>
      </c>
      <c r="P36" s="167">
        <v>155</v>
      </c>
      <c r="Q36" s="169">
        <v>112</v>
      </c>
      <c r="AF36" s="146">
        <v>2</v>
      </c>
      <c r="AG36" s="147">
        <v>2</v>
      </c>
      <c r="AI36" s="146">
        <v>2</v>
      </c>
      <c r="AJ36" s="147">
        <v>2</v>
      </c>
      <c r="AK36" s="145"/>
      <c r="AL36" s="146">
        <v>2</v>
      </c>
      <c r="AM36" s="147">
        <v>2</v>
      </c>
      <c r="AN36" s="145"/>
      <c r="AO36" s="145"/>
      <c r="AP36" s="146">
        <v>2</v>
      </c>
      <c r="AQ36" s="147">
        <v>2</v>
      </c>
      <c r="AR36" s="145"/>
      <c r="AS36" s="146">
        <v>2</v>
      </c>
      <c r="AT36" s="147">
        <v>2</v>
      </c>
      <c r="AU36" s="145"/>
      <c r="AV36" s="146">
        <v>2</v>
      </c>
      <c r="AW36" s="147">
        <v>2</v>
      </c>
      <c r="AY36" s="145"/>
      <c r="AZ36" s="146">
        <v>2</v>
      </c>
      <c r="BA36" s="147">
        <v>2</v>
      </c>
      <c r="BB36" s="145"/>
      <c r="BC36" s="146">
        <v>2</v>
      </c>
      <c r="BD36" s="147">
        <v>2</v>
      </c>
      <c r="BE36" s="145"/>
      <c r="BF36" s="146">
        <v>2</v>
      </c>
      <c r="BG36" s="147">
        <v>2</v>
      </c>
      <c r="BH36" s="145"/>
      <c r="BI36" s="146">
        <v>2</v>
      </c>
      <c r="BJ36" s="147">
        <v>2</v>
      </c>
      <c r="BK36" s="145"/>
      <c r="BL36" s="146">
        <v>2</v>
      </c>
      <c r="BM36" s="147">
        <v>2</v>
      </c>
      <c r="BN36" s="145"/>
      <c r="BO36" s="145"/>
      <c r="BP36" s="146">
        <v>2</v>
      </c>
      <c r="BQ36" s="147">
        <v>2</v>
      </c>
      <c r="BR36" s="145"/>
      <c r="BS36" s="146">
        <v>2</v>
      </c>
      <c r="BT36" s="147">
        <v>2</v>
      </c>
      <c r="BU36" s="145"/>
      <c r="BV36" s="146">
        <v>2</v>
      </c>
      <c r="BW36" s="147">
        <v>2</v>
      </c>
      <c r="BX36" s="145"/>
      <c r="BY36" s="146">
        <v>2</v>
      </c>
      <c r="BZ36" s="147">
        <v>2</v>
      </c>
      <c r="CA36" s="145"/>
      <c r="CB36" s="146">
        <v>2</v>
      </c>
      <c r="CC36" s="147">
        <v>2</v>
      </c>
      <c r="CD36" s="145"/>
      <c r="CE36" s="145"/>
      <c r="CF36" s="146">
        <v>2</v>
      </c>
      <c r="CG36" s="147">
        <v>2</v>
      </c>
      <c r="CH36" s="145"/>
      <c r="CI36" s="146">
        <v>2</v>
      </c>
      <c r="CJ36" s="147">
        <v>2</v>
      </c>
      <c r="CK36" s="145"/>
      <c r="CL36" s="146">
        <v>2</v>
      </c>
      <c r="CM36" s="147">
        <v>2</v>
      </c>
      <c r="CN36" s="145"/>
      <c r="CO36" s="145"/>
      <c r="CP36" s="146">
        <v>2</v>
      </c>
      <c r="CQ36" s="147">
        <v>2</v>
      </c>
      <c r="CR36" s="145"/>
      <c r="CS36" s="146">
        <v>2</v>
      </c>
      <c r="CT36" s="147">
        <v>2</v>
      </c>
      <c r="CU36" s="145"/>
      <c r="CV36" s="146">
        <v>2</v>
      </c>
      <c r="CW36" s="147">
        <v>2</v>
      </c>
      <c r="CX36" s="145"/>
      <c r="CY36" s="146">
        <v>2</v>
      </c>
      <c r="CZ36" s="147">
        <v>2</v>
      </c>
      <c r="DA36" s="145"/>
      <c r="DB36" s="146">
        <v>2</v>
      </c>
      <c r="DC36" s="147">
        <v>2</v>
      </c>
      <c r="DD36" s="145"/>
      <c r="DE36" s="145"/>
      <c r="DF36" s="146">
        <v>2</v>
      </c>
      <c r="DG36" s="147">
        <v>2</v>
      </c>
      <c r="DH36" s="145"/>
      <c r="DI36" s="146">
        <v>2</v>
      </c>
      <c r="DJ36" s="147">
        <v>2</v>
      </c>
      <c r="DK36" s="145"/>
      <c r="DL36" s="146">
        <v>2</v>
      </c>
      <c r="DM36" s="147">
        <v>2</v>
      </c>
      <c r="DN36" s="145"/>
      <c r="DO36" s="146">
        <v>2</v>
      </c>
      <c r="DP36" s="147">
        <v>2</v>
      </c>
      <c r="DQ36" s="145"/>
      <c r="DR36" s="146">
        <v>2</v>
      </c>
      <c r="DS36" s="147">
        <v>2</v>
      </c>
      <c r="DT36" s="145"/>
      <c r="DU36" s="145"/>
      <c r="DV36" s="146">
        <v>2</v>
      </c>
      <c r="DW36" s="147">
        <v>2</v>
      </c>
      <c r="DX36" s="145"/>
      <c r="DY36" s="146">
        <v>2</v>
      </c>
      <c r="DZ36" s="147">
        <v>2</v>
      </c>
      <c r="EA36" s="145"/>
      <c r="EB36" s="146">
        <v>2</v>
      </c>
      <c r="EC36" s="147">
        <v>2</v>
      </c>
      <c r="ED36" s="145"/>
      <c r="EE36" s="146">
        <v>2</v>
      </c>
      <c r="EF36" s="147">
        <v>2</v>
      </c>
      <c r="EG36" s="145"/>
      <c r="EH36" s="146">
        <v>2</v>
      </c>
      <c r="EI36" s="147">
        <v>2</v>
      </c>
      <c r="EJ36" s="145"/>
      <c r="EK36" s="145"/>
      <c r="EL36" s="146">
        <v>2</v>
      </c>
      <c r="EM36" s="147">
        <v>2</v>
      </c>
      <c r="EN36" s="145"/>
      <c r="EO36" s="146">
        <v>2</v>
      </c>
      <c r="EP36" s="147">
        <v>2</v>
      </c>
      <c r="EQ36" s="145"/>
      <c r="ER36" s="146">
        <v>2</v>
      </c>
      <c r="ES36" s="147">
        <v>2</v>
      </c>
      <c r="ET36" s="145"/>
      <c r="EU36" s="145"/>
      <c r="EV36" s="146">
        <v>2</v>
      </c>
      <c r="EW36" s="147">
        <v>2</v>
      </c>
      <c r="EX36" s="145"/>
      <c r="EY36" s="146">
        <v>2</v>
      </c>
      <c r="EZ36" s="147">
        <v>2</v>
      </c>
      <c r="FA36" s="145"/>
    </row>
    <row r="37" spans="6:157" ht="15.75" thickBot="1" x14ac:dyDescent="0.3">
      <c r="F37" s="121" t="s">
        <v>102</v>
      </c>
      <c r="G37" s="161">
        <v>1197</v>
      </c>
      <c r="H37" s="167">
        <v>48</v>
      </c>
      <c r="I37" s="167">
        <v>802</v>
      </c>
      <c r="J37" s="167">
        <v>14</v>
      </c>
      <c r="K37" s="167">
        <v>131</v>
      </c>
      <c r="L37" s="167">
        <v>17</v>
      </c>
      <c r="M37" s="167">
        <v>49</v>
      </c>
      <c r="N37" s="167">
        <v>93</v>
      </c>
      <c r="O37" s="167">
        <v>19</v>
      </c>
      <c r="P37" s="167">
        <v>196</v>
      </c>
      <c r="Q37" s="169">
        <v>342</v>
      </c>
      <c r="AF37" s="146">
        <v>2</v>
      </c>
      <c r="AG37" s="147">
        <v>2</v>
      </c>
      <c r="AI37" s="146">
        <v>2</v>
      </c>
      <c r="AJ37" s="147">
        <v>2</v>
      </c>
      <c r="AK37" s="145"/>
      <c r="AL37" s="146">
        <v>2</v>
      </c>
      <c r="AM37" s="147">
        <v>2</v>
      </c>
      <c r="AN37" s="145"/>
      <c r="AO37" s="145"/>
      <c r="AP37" s="146">
        <v>2</v>
      </c>
      <c r="AQ37" s="147">
        <v>2</v>
      </c>
      <c r="AR37" s="145"/>
      <c r="AS37" s="146">
        <v>2</v>
      </c>
      <c r="AT37" s="147">
        <v>2</v>
      </c>
      <c r="AU37" s="145"/>
      <c r="AV37" s="146">
        <v>2</v>
      </c>
      <c r="AW37" s="147">
        <v>2</v>
      </c>
      <c r="AY37" s="145"/>
      <c r="AZ37" s="146">
        <v>2</v>
      </c>
      <c r="BA37" s="147">
        <v>2</v>
      </c>
      <c r="BB37" s="145"/>
      <c r="BC37" s="146">
        <v>2</v>
      </c>
      <c r="BD37" s="147">
        <v>2</v>
      </c>
      <c r="BE37" s="145"/>
      <c r="BF37" s="146">
        <v>2</v>
      </c>
      <c r="BG37" s="147">
        <v>2</v>
      </c>
      <c r="BH37" s="145"/>
      <c r="BI37" s="146">
        <v>2</v>
      </c>
      <c r="BJ37" s="147">
        <v>2</v>
      </c>
      <c r="BK37" s="145"/>
      <c r="BL37" s="146">
        <v>2</v>
      </c>
      <c r="BM37" s="147">
        <v>2</v>
      </c>
      <c r="BN37" s="145"/>
      <c r="BO37" s="145"/>
      <c r="BP37" s="146">
        <v>2</v>
      </c>
      <c r="BQ37" s="147">
        <v>2</v>
      </c>
      <c r="BR37" s="145"/>
      <c r="BS37" s="146">
        <v>2</v>
      </c>
      <c r="BT37" s="147">
        <v>2</v>
      </c>
      <c r="BU37" s="145"/>
      <c r="BV37" s="146">
        <v>2</v>
      </c>
      <c r="BW37" s="147">
        <v>2</v>
      </c>
      <c r="BX37" s="145"/>
      <c r="BY37" s="146">
        <v>2</v>
      </c>
      <c r="BZ37" s="147">
        <v>2</v>
      </c>
      <c r="CA37" s="145"/>
      <c r="CB37" s="146">
        <v>2</v>
      </c>
      <c r="CC37" s="147">
        <v>2</v>
      </c>
      <c r="CD37" s="145"/>
      <c r="CE37" s="145"/>
      <c r="CF37" s="146">
        <v>2</v>
      </c>
      <c r="CG37" s="147">
        <v>2</v>
      </c>
      <c r="CH37" s="145"/>
      <c r="CI37" s="146">
        <v>2</v>
      </c>
      <c r="CJ37" s="147">
        <v>2</v>
      </c>
      <c r="CK37" s="145"/>
      <c r="CL37" s="146">
        <v>2</v>
      </c>
      <c r="CM37" s="147">
        <v>2</v>
      </c>
      <c r="CN37" s="145"/>
      <c r="CO37" s="145"/>
      <c r="CP37" s="146">
        <v>2</v>
      </c>
      <c r="CQ37" s="147">
        <v>2</v>
      </c>
      <c r="CR37" s="145"/>
      <c r="CS37" s="146">
        <v>2</v>
      </c>
      <c r="CT37" s="147">
        <v>2</v>
      </c>
      <c r="CU37" s="145"/>
      <c r="CV37" s="146">
        <v>2</v>
      </c>
      <c r="CW37" s="147">
        <v>2</v>
      </c>
      <c r="CX37" s="145"/>
      <c r="CY37" s="146">
        <v>2</v>
      </c>
      <c r="CZ37" s="147">
        <v>2</v>
      </c>
      <c r="DA37" s="145"/>
      <c r="DB37" s="146">
        <v>2</v>
      </c>
      <c r="DC37" s="147">
        <v>2</v>
      </c>
      <c r="DD37" s="145"/>
      <c r="DE37" s="145"/>
      <c r="DF37" s="146">
        <v>2</v>
      </c>
      <c r="DG37" s="147">
        <v>2</v>
      </c>
      <c r="DH37" s="145"/>
      <c r="DI37" s="146">
        <v>2</v>
      </c>
      <c r="DJ37" s="147">
        <v>2</v>
      </c>
      <c r="DK37" s="145"/>
      <c r="DL37" s="146">
        <v>2</v>
      </c>
      <c r="DM37" s="147">
        <v>2</v>
      </c>
      <c r="DN37" s="145"/>
      <c r="DO37" s="146">
        <v>2</v>
      </c>
      <c r="DP37" s="147">
        <v>2</v>
      </c>
      <c r="DQ37" s="145"/>
      <c r="DR37" s="146">
        <v>2</v>
      </c>
      <c r="DS37" s="147">
        <v>2</v>
      </c>
      <c r="DT37" s="145"/>
      <c r="DU37" s="145"/>
      <c r="DV37" s="146">
        <v>2</v>
      </c>
      <c r="DW37" s="147">
        <v>2</v>
      </c>
      <c r="DX37" s="145"/>
      <c r="DY37" s="146">
        <v>2</v>
      </c>
      <c r="DZ37" s="147">
        <v>2</v>
      </c>
      <c r="EA37" s="145"/>
      <c r="EB37" s="146">
        <v>2</v>
      </c>
      <c r="EC37" s="147">
        <v>2</v>
      </c>
      <c r="ED37" s="145"/>
      <c r="EE37" s="146">
        <v>2</v>
      </c>
      <c r="EF37" s="147">
        <v>2</v>
      </c>
      <c r="EG37" s="145"/>
      <c r="EH37" s="146">
        <v>2</v>
      </c>
      <c r="EI37" s="147">
        <v>2</v>
      </c>
      <c r="EJ37" s="145"/>
      <c r="EK37" s="145"/>
      <c r="EL37" s="146">
        <v>2</v>
      </c>
      <c r="EM37" s="147">
        <v>2</v>
      </c>
      <c r="EN37" s="145"/>
      <c r="EO37" s="146">
        <v>2</v>
      </c>
      <c r="EP37" s="147">
        <v>2</v>
      </c>
      <c r="EQ37" s="145"/>
      <c r="ER37" s="146">
        <v>2</v>
      </c>
      <c r="ES37" s="147">
        <v>2</v>
      </c>
      <c r="ET37" s="145"/>
      <c r="EU37" s="145"/>
      <c r="EV37" s="146">
        <v>2</v>
      </c>
      <c r="EW37" s="147">
        <v>2</v>
      </c>
      <c r="EX37" s="145"/>
      <c r="EY37" s="146">
        <v>2</v>
      </c>
      <c r="EZ37" s="147">
        <v>2</v>
      </c>
      <c r="FA37" s="145"/>
    </row>
    <row r="38" spans="6:157" ht="15.75" thickBot="1" x14ac:dyDescent="0.3">
      <c r="F38" s="121" t="s">
        <v>100</v>
      </c>
      <c r="G38" s="161">
        <v>172</v>
      </c>
      <c r="H38" s="167">
        <v>78</v>
      </c>
      <c r="I38" s="167">
        <v>178</v>
      </c>
      <c r="J38" s="167">
        <v>5</v>
      </c>
      <c r="K38" s="167">
        <v>387</v>
      </c>
      <c r="L38" s="167">
        <v>4</v>
      </c>
      <c r="M38" s="167">
        <v>18</v>
      </c>
      <c r="N38" s="167">
        <v>22</v>
      </c>
      <c r="O38" s="167">
        <v>65</v>
      </c>
      <c r="P38" s="167">
        <v>49</v>
      </c>
      <c r="Q38" s="169">
        <v>145</v>
      </c>
      <c r="AF38" s="146">
        <v>2</v>
      </c>
      <c r="AG38" s="147">
        <v>2</v>
      </c>
      <c r="AI38" s="146">
        <v>2</v>
      </c>
      <c r="AJ38" s="147">
        <v>2</v>
      </c>
      <c r="AK38" s="145"/>
      <c r="AL38" s="146">
        <v>2</v>
      </c>
      <c r="AM38" s="147">
        <v>2</v>
      </c>
      <c r="AN38" s="145"/>
      <c r="AO38" s="145"/>
      <c r="AP38" s="146">
        <v>2</v>
      </c>
      <c r="AQ38" s="147">
        <v>2</v>
      </c>
      <c r="AR38" s="145"/>
      <c r="AS38" s="146">
        <v>2</v>
      </c>
      <c r="AT38" s="147">
        <v>2</v>
      </c>
      <c r="AU38" s="145"/>
      <c r="AV38" s="146">
        <v>2</v>
      </c>
      <c r="AW38" s="147">
        <v>2</v>
      </c>
      <c r="AY38" s="145"/>
      <c r="AZ38" s="146">
        <v>2</v>
      </c>
      <c r="BA38" s="147">
        <v>2</v>
      </c>
      <c r="BB38" s="145"/>
      <c r="BC38" s="146">
        <v>2</v>
      </c>
      <c r="BD38" s="147">
        <v>2</v>
      </c>
      <c r="BE38" s="145"/>
      <c r="BF38" s="146">
        <v>2</v>
      </c>
      <c r="BG38" s="147">
        <v>2</v>
      </c>
      <c r="BH38" s="145"/>
      <c r="BI38" s="146">
        <v>2</v>
      </c>
      <c r="BJ38" s="147">
        <v>2</v>
      </c>
      <c r="BK38" s="145"/>
      <c r="BL38" s="146">
        <v>2</v>
      </c>
      <c r="BM38" s="147">
        <v>2</v>
      </c>
      <c r="BN38" s="145"/>
      <c r="BO38" s="145"/>
      <c r="BP38" s="146">
        <v>2</v>
      </c>
      <c r="BQ38" s="147">
        <v>2</v>
      </c>
      <c r="BR38" s="145"/>
      <c r="BS38" s="146">
        <v>2</v>
      </c>
      <c r="BT38" s="147">
        <v>2</v>
      </c>
      <c r="BU38" s="145"/>
      <c r="BV38" s="146">
        <v>2</v>
      </c>
      <c r="BW38" s="147">
        <v>2</v>
      </c>
      <c r="BX38" s="145"/>
      <c r="BY38" s="146">
        <v>2</v>
      </c>
      <c r="BZ38" s="147">
        <v>2</v>
      </c>
      <c r="CA38" s="145"/>
      <c r="CB38" s="146">
        <v>2</v>
      </c>
      <c r="CC38" s="147">
        <v>2</v>
      </c>
      <c r="CD38" s="145"/>
      <c r="CE38" s="145"/>
      <c r="CF38" s="146">
        <v>2</v>
      </c>
      <c r="CG38" s="147">
        <v>2</v>
      </c>
      <c r="CH38" s="145"/>
      <c r="CI38" s="146">
        <v>2</v>
      </c>
      <c r="CJ38" s="147">
        <v>2</v>
      </c>
      <c r="CK38" s="145"/>
      <c r="CL38" s="146">
        <v>2</v>
      </c>
      <c r="CM38" s="147">
        <v>2</v>
      </c>
      <c r="CN38" s="145"/>
      <c r="CO38" s="145"/>
      <c r="CP38" s="146">
        <v>2</v>
      </c>
      <c r="CQ38" s="147">
        <v>2</v>
      </c>
      <c r="CR38" s="145"/>
      <c r="CS38" s="146">
        <v>2</v>
      </c>
      <c r="CT38" s="147">
        <v>2</v>
      </c>
      <c r="CU38" s="145"/>
      <c r="CV38" s="146">
        <v>2</v>
      </c>
      <c r="CW38" s="147">
        <v>2</v>
      </c>
      <c r="CX38" s="145"/>
      <c r="CY38" s="146">
        <v>2</v>
      </c>
      <c r="CZ38" s="147">
        <v>2</v>
      </c>
      <c r="DA38" s="145"/>
      <c r="DB38" s="146">
        <v>2</v>
      </c>
      <c r="DC38" s="147">
        <v>2</v>
      </c>
      <c r="DD38" s="145"/>
      <c r="DE38" s="145"/>
      <c r="DF38" s="146">
        <v>2</v>
      </c>
      <c r="DG38" s="147">
        <v>2</v>
      </c>
      <c r="DH38" s="145"/>
      <c r="DI38" s="146">
        <v>2</v>
      </c>
      <c r="DJ38" s="147">
        <v>2</v>
      </c>
      <c r="DK38" s="145"/>
      <c r="DL38" s="146">
        <v>2</v>
      </c>
      <c r="DM38" s="147">
        <v>2</v>
      </c>
      <c r="DN38" s="145"/>
      <c r="DO38" s="146">
        <v>2</v>
      </c>
      <c r="DP38" s="147">
        <v>2</v>
      </c>
      <c r="DQ38" s="145"/>
      <c r="DR38" s="146">
        <v>2</v>
      </c>
      <c r="DS38" s="147">
        <v>2</v>
      </c>
      <c r="DT38" s="145"/>
      <c r="DU38" s="145"/>
      <c r="DV38" s="146">
        <v>2</v>
      </c>
      <c r="DW38" s="147">
        <v>2</v>
      </c>
      <c r="DX38" s="145"/>
      <c r="DY38" s="146">
        <v>2</v>
      </c>
      <c r="DZ38" s="147">
        <v>2</v>
      </c>
      <c r="EA38" s="145"/>
      <c r="EB38" s="146">
        <v>2</v>
      </c>
      <c r="EC38" s="147">
        <v>2</v>
      </c>
      <c r="ED38" s="145"/>
      <c r="EE38" s="146">
        <v>2</v>
      </c>
      <c r="EF38" s="147">
        <v>2</v>
      </c>
      <c r="EG38" s="145"/>
      <c r="EH38" s="146">
        <v>2</v>
      </c>
      <c r="EI38" s="147">
        <v>2</v>
      </c>
      <c r="EJ38" s="145"/>
      <c r="EK38" s="145"/>
      <c r="EL38" s="146">
        <v>2</v>
      </c>
      <c r="EM38" s="147">
        <v>2</v>
      </c>
      <c r="EN38" s="145"/>
      <c r="EO38" s="146">
        <v>2</v>
      </c>
      <c r="EP38" s="147">
        <v>2</v>
      </c>
      <c r="EQ38" s="145"/>
      <c r="ER38" s="146">
        <v>2</v>
      </c>
      <c r="ES38" s="147">
        <v>2</v>
      </c>
      <c r="ET38" s="145"/>
      <c r="EU38" s="145"/>
      <c r="EV38" s="146">
        <v>2</v>
      </c>
      <c r="EW38" s="147">
        <v>2</v>
      </c>
      <c r="EX38" s="145"/>
      <c r="EY38" s="146">
        <v>2</v>
      </c>
      <c r="EZ38" s="147">
        <v>2</v>
      </c>
      <c r="FA38" s="145"/>
    </row>
    <row r="39" spans="6:157" ht="15.75" thickBot="1" x14ac:dyDescent="0.3">
      <c r="F39" s="121" t="s">
        <v>98</v>
      </c>
      <c r="G39" s="247">
        <f>SUM(E30)</f>
        <v>0</v>
      </c>
      <c r="H39" s="248">
        <f t="shared" ref="H39:N39" si="0">SUM(H30)</f>
        <v>0</v>
      </c>
      <c r="I39" s="248">
        <f t="shared" si="0"/>
        <v>0</v>
      </c>
      <c r="J39" s="248">
        <f t="shared" si="0"/>
        <v>0</v>
      </c>
      <c r="K39" s="248">
        <f t="shared" si="0"/>
        <v>0</v>
      </c>
      <c r="L39" s="248">
        <f t="shared" si="0"/>
        <v>0</v>
      </c>
      <c r="M39" s="248">
        <f t="shared" si="0"/>
        <v>0</v>
      </c>
      <c r="N39" s="248">
        <f t="shared" si="0"/>
        <v>0</v>
      </c>
      <c r="O39" s="249">
        <f>SUM(T30)</f>
        <v>0</v>
      </c>
      <c r="P39" s="249">
        <f>SUM(P30)</f>
        <v>0</v>
      </c>
      <c r="Q39" s="250">
        <v>2.41</v>
      </c>
      <c r="AF39" s="146">
        <v>2</v>
      </c>
      <c r="AG39" s="147">
        <v>2</v>
      </c>
      <c r="AI39" s="146">
        <v>2</v>
      </c>
      <c r="AJ39" s="147">
        <v>2</v>
      </c>
      <c r="AK39" s="145"/>
      <c r="AL39" s="146">
        <v>2</v>
      </c>
      <c r="AM39" s="147">
        <v>2</v>
      </c>
      <c r="AN39" s="145"/>
      <c r="AO39" s="145"/>
      <c r="AP39" s="146">
        <v>2</v>
      </c>
      <c r="AQ39" s="147">
        <v>2</v>
      </c>
      <c r="AR39" s="145"/>
      <c r="AS39" s="146">
        <v>2</v>
      </c>
      <c r="AT39" s="147">
        <v>2</v>
      </c>
      <c r="AU39" s="145"/>
      <c r="AV39" s="146">
        <v>2</v>
      </c>
      <c r="AW39" s="147">
        <v>2</v>
      </c>
      <c r="AY39" s="145"/>
      <c r="AZ39" s="146">
        <v>2</v>
      </c>
      <c r="BA39" s="147">
        <v>2</v>
      </c>
      <c r="BB39" s="145"/>
      <c r="BC39" s="146">
        <v>2</v>
      </c>
      <c r="BD39" s="147">
        <v>2</v>
      </c>
      <c r="BE39" s="145"/>
      <c r="BF39" s="146">
        <v>2</v>
      </c>
      <c r="BG39" s="147">
        <v>2</v>
      </c>
      <c r="BH39" s="145"/>
      <c r="BI39" s="146">
        <v>2</v>
      </c>
      <c r="BJ39" s="147">
        <v>2</v>
      </c>
      <c r="BK39" s="145"/>
      <c r="BL39" s="146">
        <v>2</v>
      </c>
      <c r="BM39" s="147">
        <v>2</v>
      </c>
      <c r="BN39" s="145"/>
      <c r="BO39" s="145"/>
      <c r="BP39" s="146">
        <v>2</v>
      </c>
      <c r="BQ39" s="147">
        <v>2</v>
      </c>
      <c r="BR39" s="145"/>
      <c r="BS39" s="146">
        <v>2</v>
      </c>
      <c r="BT39" s="147">
        <v>2</v>
      </c>
      <c r="BU39" s="145"/>
      <c r="BV39" s="146">
        <v>2</v>
      </c>
      <c r="BW39" s="147">
        <v>2</v>
      </c>
      <c r="BX39" s="145"/>
      <c r="BY39" s="146">
        <v>2</v>
      </c>
      <c r="BZ39" s="147">
        <v>2</v>
      </c>
      <c r="CA39" s="145"/>
      <c r="CB39" s="146">
        <v>2</v>
      </c>
      <c r="CC39" s="147">
        <v>2</v>
      </c>
      <c r="CD39" s="145"/>
      <c r="CE39" s="145"/>
      <c r="CF39" s="146">
        <v>2</v>
      </c>
      <c r="CG39" s="147">
        <v>2</v>
      </c>
      <c r="CH39" s="145"/>
      <c r="CI39" s="146">
        <v>2</v>
      </c>
      <c r="CJ39" s="147">
        <v>2</v>
      </c>
      <c r="CK39" s="145"/>
      <c r="CL39" s="146">
        <v>2</v>
      </c>
      <c r="CM39" s="147">
        <v>2</v>
      </c>
      <c r="CN39" s="145"/>
      <c r="CO39" s="145"/>
      <c r="CP39" s="146">
        <v>2</v>
      </c>
      <c r="CQ39" s="147">
        <v>2</v>
      </c>
      <c r="CR39" s="145"/>
      <c r="CS39" s="146">
        <v>2</v>
      </c>
      <c r="CT39" s="147">
        <v>2</v>
      </c>
      <c r="CU39" s="145"/>
      <c r="CV39" s="146">
        <v>2</v>
      </c>
      <c r="CW39" s="147">
        <v>2</v>
      </c>
      <c r="CX39" s="145"/>
      <c r="CY39" s="146">
        <v>2</v>
      </c>
      <c r="CZ39" s="147">
        <v>2</v>
      </c>
      <c r="DA39" s="145"/>
      <c r="DB39" s="146">
        <v>2</v>
      </c>
      <c r="DC39" s="147">
        <v>2</v>
      </c>
      <c r="DD39" s="145"/>
      <c r="DE39" s="145"/>
      <c r="DF39" s="146">
        <v>2</v>
      </c>
      <c r="DG39" s="147">
        <v>2</v>
      </c>
      <c r="DH39" s="145"/>
      <c r="DI39" s="146">
        <v>2</v>
      </c>
      <c r="DJ39" s="147">
        <v>2</v>
      </c>
      <c r="DK39" s="145"/>
      <c r="DL39" s="146">
        <v>2</v>
      </c>
      <c r="DM39" s="147">
        <v>2</v>
      </c>
      <c r="DN39" s="145"/>
      <c r="DO39" s="146">
        <v>2</v>
      </c>
      <c r="DP39" s="147">
        <v>2</v>
      </c>
      <c r="DQ39" s="145"/>
      <c r="DR39" s="146">
        <v>2</v>
      </c>
      <c r="DS39" s="147">
        <v>2</v>
      </c>
      <c r="DT39" s="145"/>
      <c r="DU39" s="145"/>
      <c r="DV39" s="146">
        <v>2</v>
      </c>
      <c r="DW39" s="147">
        <v>2</v>
      </c>
      <c r="DX39" s="145"/>
      <c r="DY39" s="146">
        <v>2</v>
      </c>
      <c r="DZ39" s="147">
        <v>2</v>
      </c>
      <c r="EA39" s="145"/>
      <c r="EB39" s="146">
        <v>2</v>
      </c>
      <c r="EC39" s="147">
        <v>2</v>
      </c>
      <c r="ED39" s="145"/>
      <c r="EE39" s="146">
        <v>2</v>
      </c>
      <c r="EF39" s="147">
        <v>2</v>
      </c>
      <c r="EG39" s="145"/>
      <c r="EH39" s="146">
        <v>2</v>
      </c>
      <c r="EI39" s="147">
        <v>2</v>
      </c>
      <c r="EJ39" s="145"/>
      <c r="EK39" s="145"/>
      <c r="EL39" s="146">
        <v>2</v>
      </c>
      <c r="EM39" s="147">
        <v>2</v>
      </c>
      <c r="EN39" s="145"/>
      <c r="EO39" s="146">
        <v>2</v>
      </c>
      <c r="EP39" s="147">
        <v>2</v>
      </c>
      <c r="EQ39" s="145"/>
      <c r="ER39" s="146">
        <v>2</v>
      </c>
      <c r="ES39" s="147">
        <v>2</v>
      </c>
      <c r="ET39" s="145"/>
      <c r="EU39" s="145"/>
      <c r="EV39" s="146">
        <v>2</v>
      </c>
      <c r="EW39" s="147">
        <v>2</v>
      </c>
      <c r="EX39" s="145"/>
      <c r="EY39" s="146">
        <v>2</v>
      </c>
      <c r="EZ39" s="147">
        <v>2</v>
      </c>
      <c r="FA39" s="145"/>
    </row>
    <row r="40" spans="6:157" ht="15.75" thickBot="1" x14ac:dyDescent="0.3">
      <c r="F40" s="122" t="s">
        <v>103</v>
      </c>
      <c r="G40" s="231">
        <f>SUM(G35:G38)</f>
        <v>2307</v>
      </c>
      <c r="H40" s="232">
        <f t="shared" ref="H40:Q40" si="1">SUM(H35:H38)</f>
        <v>577</v>
      </c>
      <c r="I40" s="232">
        <f t="shared" si="1"/>
        <v>2174</v>
      </c>
      <c r="J40" s="232">
        <f t="shared" si="1"/>
        <v>40</v>
      </c>
      <c r="K40" s="232">
        <f t="shared" si="1"/>
        <v>1004</v>
      </c>
      <c r="L40" s="232">
        <f t="shared" si="1"/>
        <v>67</v>
      </c>
      <c r="M40" s="232">
        <f t="shared" si="1"/>
        <v>179</v>
      </c>
      <c r="N40" s="232">
        <f t="shared" si="1"/>
        <v>983</v>
      </c>
      <c r="O40" s="232">
        <f t="shared" si="1"/>
        <v>127</v>
      </c>
      <c r="P40" s="232">
        <f t="shared" si="1"/>
        <v>700</v>
      </c>
      <c r="Q40" s="233">
        <f t="shared" si="1"/>
        <v>923</v>
      </c>
      <c r="AF40" s="146">
        <v>2</v>
      </c>
      <c r="AG40" s="147">
        <v>2</v>
      </c>
      <c r="AI40" s="146">
        <v>2</v>
      </c>
      <c r="AJ40" s="147">
        <v>2</v>
      </c>
      <c r="AK40" s="145"/>
      <c r="AL40" s="146">
        <v>2</v>
      </c>
      <c r="AM40" s="147">
        <v>2</v>
      </c>
      <c r="AN40" s="145"/>
      <c r="AO40" s="145"/>
      <c r="AP40" s="146">
        <v>2</v>
      </c>
      <c r="AQ40" s="147">
        <v>2</v>
      </c>
      <c r="AR40" s="145"/>
      <c r="AS40" s="146">
        <v>2</v>
      </c>
      <c r="AT40" s="147">
        <v>2</v>
      </c>
      <c r="AU40" s="145"/>
      <c r="AV40" s="146">
        <v>2</v>
      </c>
      <c r="AW40" s="147">
        <v>2</v>
      </c>
      <c r="AY40" s="145"/>
      <c r="AZ40" s="146">
        <v>2</v>
      </c>
      <c r="BA40" s="147">
        <v>2</v>
      </c>
      <c r="BB40" s="145"/>
      <c r="BC40" s="146">
        <v>2</v>
      </c>
      <c r="BD40" s="147">
        <v>2</v>
      </c>
      <c r="BE40" s="145"/>
      <c r="BF40" s="146">
        <v>2</v>
      </c>
      <c r="BG40" s="147">
        <v>2</v>
      </c>
      <c r="BH40" s="145"/>
      <c r="BI40" s="146">
        <v>2</v>
      </c>
      <c r="BJ40" s="147">
        <v>2</v>
      </c>
      <c r="BK40" s="145"/>
      <c r="BL40" s="146">
        <v>2</v>
      </c>
      <c r="BM40" s="147">
        <v>2</v>
      </c>
      <c r="BN40" s="145"/>
      <c r="BO40" s="145"/>
      <c r="BP40" s="146">
        <v>2</v>
      </c>
      <c r="BQ40" s="147">
        <v>2</v>
      </c>
      <c r="BR40" s="145"/>
      <c r="BS40" s="146">
        <v>2</v>
      </c>
      <c r="BT40" s="147">
        <v>2</v>
      </c>
      <c r="BU40" s="145"/>
      <c r="BV40" s="146">
        <v>2</v>
      </c>
      <c r="BW40" s="147">
        <v>2</v>
      </c>
      <c r="BX40" s="145"/>
      <c r="BY40" s="146">
        <v>2</v>
      </c>
      <c r="BZ40" s="147">
        <v>2</v>
      </c>
      <c r="CA40" s="145"/>
      <c r="CB40" s="146">
        <v>2</v>
      </c>
      <c r="CC40" s="147">
        <v>2</v>
      </c>
      <c r="CD40" s="145"/>
      <c r="CE40" s="145"/>
      <c r="CF40" s="146">
        <v>2</v>
      </c>
      <c r="CG40" s="147">
        <v>2</v>
      </c>
      <c r="CH40" s="145"/>
      <c r="CI40" s="146">
        <v>2</v>
      </c>
      <c r="CJ40" s="147">
        <v>2</v>
      </c>
      <c r="CK40" s="145"/>
      <c r="CL40" s="146">
        <v>2</v>
      </c>
      <c r="CM40" s="147">
        <v>2</v>
      </c>
      <c r="CN40" s="145"/>
      <c r="CO40" s="145"/>
      <c r="CP40" s="146">
        <v>2</v>
      </c>
      <c r="CQ40" s="147">
        <v>2</v>
      </c>
      <c r="CR40" s="145"/>
      <c r="CS40" s="146">
        <v>2</v>
      </c>
      <c r="CT40" s="147">
        <v>2</v>
      </c>
      <c r="CU40" s="145"/>
      <c r="CV40" s="146">
        <v>2</v>
      </c>
      <c r="CW40" s="147">
        <v>2</v>
      </c>
      <c r="CX40" s="145"/>
      <c r="CY40" s="146">
        <v>2</v>
      </c>
      <c r="CZ40" s="147">
        <v>2</v>
      </c>
      <c r="DA40" s="145"/>
      <c r="DB40" s="146">
        <v>2</v>
      </c>
      <c r="DC40" s="147">
        <v>2</v>
      </c>
      <c r="DD40" s="145"/>
      <c r="DE40" s="145"/>
      <c r="DF40" s="146">
        <v>2</v>
      </c>
      <c r="DG40" s="147">
        <v>2</v>
      </c>
      <c r="DH40" s="145"/>
      <c r="DI40" s="146">
        <v>2</v>
      </c>
      <c r="DJ40" s="147">
        <v>2</v>
      </c>
      <c r="DK40" s="145"/>
      <c r="DL40" s="146">
        <v>2</v>
      </c>
      <c r="DM40" s="147">
        <v>2</v>
      </c>
      <c r="DN40" s="145"/>
      <c r="DO40" s="146">
        <v>2</v>
      </c>
      <c r="DP40" s="147">
        <v>2</v>
      </c>
      <c r="DQ40" s="145"/>
      <c r="DR40" s="146">
        <v>2</v>
      </c>
      <c r="DS40" s="147">
        <v>2</v>
      </c>
      <c r="DT40" s="145"/>
      <c r="DU40" s="145"/>
      <c r="DV40" s="146">
        <v>2</v>
      </c>
      <c r="DW40" s="147">
        <v>2</v>
      </c>
      <c r="DX40" s="145"/>
      <c r="DY40" s="146">
        <v>2</v>
      </c>
      <c r="DZ40" s="147">
        <v>2</v>
      </c>
      <c r="EA40" s="145"/>
      <c r="EB40" s="146">
        <v>2</v>
      </c>
      <c r="EC40" s="147">
        <v>2</v>
      </c>
      <c r="ED40" s="145"/>
      <c r="EE40" s="146">
        <v>2</v>
      </c>
      <c r="EF40" s="147">
        <v>2</v>
      </c>
      <c r="EG40" s="145"/>
      <c r="EH40" s="146">
        <v>2</v>
      </c>
      <c r="EI40" s="147">
        <v>2</v>
      </c>
      <c r="EJ40" s="145"/>
      <c r="EK40" s="145"/>
      <c r="EL40" s="146">
        <v>2</v>
      </c>
      <c r="EM40" s="147">
        <v>2</v>
      </c>
      <c r="EN40" s="145"/>
      <c r="EO40" s="146">
        <v>2</v>
      </c>
      <c r="EP40" s="147">
        <v>2</v>
      </c>
      <c r="EQ40" s="145"/>
      <c r="ER40" s="146">
        <v>2</v>
      </c>
      <c r="ES40" s="147">
        <v>2</v>
      </c>
      <c r="ET40" s="145"/>
      <c r="EU40" s="145"/>
      <c r="EV40" s="148">
        <v>2</v>
      </c>
      <c r="EW40" s="149">
        <v>2</v>
      </c>
      <c r="EX40" s="145"/>
      <c r="EY40" s="148">
        <v>2</v>
      </c>
      <c r="EZ40" s="149">
        <v>2</v>
      </c>
      <c r="FA40" s="145"/>
    </row>
    <row r="41" spans="6:157" ht="15.75" thickBot="1" x14ac:dyDescent="0.3">
      <c r="F41" s="121" t="s">
        <v>104</v>
      </c>
      <c r="G41" s="126">
        <f>G40*35</f>
        <v>80745</v>
      </c>
      <c r="H41" s="127">
        <f>H40*40</f>
        <v>23080</v>
      </c>
      <c r="I41" s="127">
        <f>I40*40</f>
        <v>86960</v>
      </c>
      <c r="J41" s="127">
        <f>J40*30</f>
        <v>1200</v>
      </c>
      <c r="K41" s="127">
        <f>K40*40</f>
        <v>40160</v>
      </c>
      <c r="L41" s="127">
        <f>L40*40</f>
        <v>2680</v>
      </c>
      <c r="M41" s="127">
        <f>M40*30</f>
        <v>5370</v>
      </c>
      <c r="N41" s="127">
        <f>N40*35</f>
        <v>34405</v>
      </c>
      <c r="O41" s="127">
        <f>O40*40</f>
        <v>5080</v>
      </c>
      <c r="P41" s="127">
        <f>P40*35</f>
        <v>24500</v>
      </c>
      <c r="Q41" s="128">
        <f>Q40*40</f>
        <v>36920</v>
      </c>
      <c r="AF41" s="146">
        <v>2</v>
      </c>
      <c r="AG41" s="147">
        <v>2</v>
      </c>
      <c r="AI41" s="146">
        <v>2</v>
      </c>
      <c r="AJ41" s="147">
        <v>2</v>
      </c>
      <c r="AK41" s="145"/>
      <c r="AL41" s="146">
        <v>2</v>
      </c>
      <c r="AM41" s="147">
        <v>2</v>
      </c>
      <c r="AN41" s="145"/>
      <c r="AO41" s="145"/>
      <c r="AP41" s="146">
        <v>2</v>
      </c>
      <c r="AQ41" s="147">
        <v>2</v>
      </c>
      <c r="AR41" s="145"/>
      <c r="AS41" s="146">
        <v>2</v>
      </c>
      <c r="AT41" s="147">
        <v>2</v>
      </c>
      <c r="AU41" s="145"/>
      <c r="AV41" s="146">
        <v>2</v>
      </c>
      <c r="AW41" s="147">
        <v>2</v>
      </c>
      <c r="AY41" s="145"/>
      <c r="AZ41" s="146">
        <v>2</v>
      </c>
      <c r="BA41" s="147">
        <v>2</v>
      </c>
      <c r="BB41" s="145"/>
      <c r="BC41" s="146">
        <v>2</v>
      </c>
      <c r="BD41" s="147">
        <v>2</v>
      </c>
      <c r="BE41" s="145"/>
      <c r="BF41" s="146">
        <v>2</v>
      </c>
      <c r="BG41" s="147">
        <v>2</v>
      </c>
      <c r="BH41" s="145"/>
      <c r="BI41" s="146">
        <v>2</v>
      </c>
      <c r="BJ41" s="147">
        <v>2</v>
      </c>
      <c r="BK41" s="145"/>
      <c r="BL41" s="146">
        <v>2</v>
      </c>
      <c r="BM41" s="147">
        <v>2</v>
      </c>
      <c r="BN41" s="145"/>
      <c r="BO41" s="145"/>
      <c r="BP41" s="146">
        <v>2</v>
      </c>
      <c r="BQ41" s="147">
        <v>2</v>
      </c>
      <c r="BR41" s="145"/>
      <c r="BS41" s="146">
        <v>2</v>
      </c>
      <c r="BT41" s="147">
        <v>2</v>
      </c>
      <c r="BU41" s="145"/>
      <c r="BV41" s="146">
        <v>2</v>
      </c>
      <c r="BW41" s="147">
        <v>2</v>
      </c>
      <c r="BX41" s="145"/>
      <c r="BY41" s="146">
        <v>2</v>
      </c>
      <c r="BZ41" s="147">
        <v>2</v>
      </c>
      <c r="CA41" s="145"/>
      <c r="CB41" s="146">
        <v>2</v>
      </c>
      <c r="CC41" s="147">
        <v>2</v>
      </c>
      <c r="CD41" s="145"/>
      <c r="CE41" s="145"/>
      <c r="CF41" s="146">
        <v>2</v>
      </c>
      <c r="CG41" s="147">
        <v>2</v>
      </c>
      <c r="CH41" s="145"/>
      <c r="CI41" s="146">
        <v>2</v>
      </c>
      <c r="CJ41" s="147">
        <v>2</v>
      </c>
      <c r="CK41" s="145"/>
      <c r="CL41" s="146">
        <v>2</v>
      </c>
      <c r="CM41" s="147">
        <v>2</v>
      </c>
      <c r="CN41" s="145"/>
      <c r="CO41" s="145"/>
      <c r="CP41" s="146">
        <v>2</v>
      </c>
      <c r="CQ41" s="147">
        <v>2</v>
      </c>
      <c r="CR41" s="145"/>
      <c r="CS41" s="146">
        <v>2</v>
      </c>
      <c r="CT41" s="147">
        <v>2</v>
      </c>
      <c r="CU41" s="145"/>
      <c r="CV41" s="146">
        <v>2</v>
      </c>
      <c r="CW41" s="147">
        <v>2</v>
      </c>
      <c r="CX41" s="145"/>
      <c r="CY41" s="146">
        <v>2</v>
      </c>
      <c r="CZ41" s="147">
        <v>2</v>
      </c>
      <c r="DA41" s="145"/>
      <c r="DB41" s="146">
        <v>2</v>
      </c>
      <c r="DC41" s="147">
        <v>2</v>
      </c>
      <c r="DD41" s="145"/>
      <c r="DE41" s="145"/>
      <c r="DF41" s="146">
        <v>2</v>
      </c>
      <c r="DG41" s="147">
        <v>2</v>
      </c>
      <c r="DH41" s="145"/>
      <c r="DI41" s="146">
        <v>2</v>
      </c>
      <c r="DJ41" s="147">
        <v>2</v>
      </c>
      <c r="DK41" s="145"/>
      <c r="DL41" s="146">
        <v>2</v>
      </c>
      <c r="DM41" s="147">
        <v>2</v>
      </c>
      <c r="DN41" s="145"/>
      <c r="DO41" s="146">
        <v>2</v>
      </c>
      <c r="DP41" s="147">
        <v>2</v>
      </c>
      <c r="DQ41" s="145"/>
      <c r="DR41" s="146">
        <v>2</v>
      </c>
      <c r="DS41" s="147">
        <v>2</v>
      </c>
      <c r="DT41" s="145"/>
      <c r="DU41" s="145"/>
      <c r="DV41" s="146">
        <v>2</v>
      </c>
      <c r="DW41" s="147">
        <v>2</v>
      </c>
      <c r="DX41" s="145"/>
      <c r="DY41" s="146">
        <v>2</v>
      </c>
      <c r="DZ41" s="147">
        <v>2</v>
      </c>
      <c r="EA41" s="145"/>
      <c r="EB41" s="146">
        <v>2</v>
      </c>
      <c r="EC41" s="147">
        <v>2</v>
      </c>
      <c r="ED41" s="145"/>
      <c r="EE41" s="146">
        <v>2</v>
      </c>
      <c r="EF41" s="147">
        <v>2</v>
      </c>
      <c r="EG41" s="145"/>
      <c r="EH41" s="146">
        <v>2</v>
      </c>
      <c r="EI41" s="147">
        <v>2</v>
      </c>
      <c r="EJ41" s="145"/>
      <c r="EK41" s="145"/>
      <c r="EL41" s="146">
        <v>2</v>
      </c>
      <c r="EM41" s="147">
        <v>2</v>
      </c>
      <c r="EN41" s="145"/>
      <c r="EO41" s="146">
        <v>2</v>
      </c>
      <c r="EP41" s="147">
        <v>2</v>
      </c>
      <c r="EQ41" s="145"/>
      <c r="ER41" s="146">
        <v>2</v>
      </c>
      <c r="ES41" s="147">
        <v>2</v>
      </c>
      <c r="ET41" s="145"/>
      <c r="EU41" s="145"/>
      <c r="EV41" s="145"/>
      <c r="EW41" s="145"/>
      <c r="EX41" s="145"/>
      <c r="EY41" s="145"/>
      <c r="EZ41" s="145"/>
      <c r="FA41" s="145"/>
    </row>
    <row r="42" spans="6:157" ht="15.75" thickBot="1" x14ac:dyDescent="0.3">
      <c r="F42" s="123" t="s">
        <v>105</v>
      </c>
      <c r="G42" s="125">
        <f>G39*G41</f>
        <v>0</v>
      </c>
      <c r="H42" s="125">
        <f t="shared" ref="H42:Q42" si="2">H39*H41</f>
        <v>0</v>
      </c>
      <c r="I42" s="125">
        <f t="shared" si="2"/>
        <v>0</v>
      </c>
      <c r="J42" s="125">
        <f t="shared" si="2"/>
        <v>0</v>
      </c>
      <c r="K42" s="125">
        <f t="shared" si="2"/>
        <v>0</v>
      </c>
      <c r="L42" s="125">
        <f t="shared" si="2"/>
        <v>0</v>
      </c>
      <c r="M42" s="125">
        <f t="shared" si="2"/>
        <v>0</v>
      </c>
      <c r="N42" s="125">
        <f t="shared" si="2"/>
        <v>0</v>
      </c>
      <c r="O42" s="125">
        <f t="shared" si="2"/>
        <v>0</v>
      </c>
      <c r="P42" s="125">
        <f t="shared" si="2"/>
        <v>0</v>
      </c>
      <c r="Q42" s="125">
        <f t="shared" si="2"/>
        <v>88977.200000000012</v>
      </c>
      <c r="AF42" s="146">
        <v>2</v>
      </c>
      <c r="AG42" s="147">
        <v>2</v>
      </c>
      <c r="AI42" s="146">
        <v>2</v>
      </c>
      <c r="AJ42" s="147">
        <v>2</v>
      </c>
      <c r="AK42" s="145"/>
      <c r="AL42" s="146">
        <v>2</v>
      </c>
      <c r="AM42" s="147">
        <v>2</v>
      </c>
      <c r="AN42" s="145"/>
      <c r="AO42" s="145"/>
      <c r="AP42" s="146">
        <v>2</v>
      </c>
      <c r="AQ42" s="147">
        <v>2</v>
      </c>
      <c r="AR42" s="145"/>
      <c r="AS42" s="146">
        <v>2</v>
      </c>
      <c r="AT42" s="147">
        <v>2</v>
      </c>
      <c r="AU42" s="145"/>
      <c r="AV42" s="146">
        <v>2</v>
      </c>
      <c r="AW42" s="147">
        <v>2</v>
      </c>
      <c r="AY42" s="145"/>
      <c r="AZ42" s="146">
        <v>2</v>
      </c>
      <c r="BA42" s="147">
        <v>2</v>
      </c>
      <c r="BB42" s="145"/>
      <c r="BC42" s="146">
        <v>2</v>
      </c>
      <c r="BD42" s="147">
        <v>2</v>
      </c>
      <c r="BE42" s="145"/>
      <c r="BF42" s="146">
        <v>2</v>
      </c>
      <c r="BG42" s="147">
        <v>2</v>
      </c>
      <c r="BH42" s="145"/>
      <c r="BI42" s="146">
        <v>2</v>
      </c>
      <c r="BJ42" s="147">
        <v>2</v>
      </c>
      <c r="BK42" s="145"/>
      <c r="BL42" s="146">
        <v>2</v>
      </c>
      <c r="BM42" s="147">
        <v>2</v>
      </c>
      <c r="BN42" s="145"/>
      <c r="BO42" s="145"/>
      <c r="BP42" s="146">
        <v>2</v>
      </c>
      <c r="BQ42" s="147">
        <v>2</v>
      </c>
      <c r="BR42" s="145"/>
      <c r="BS42" s="146">
        <v>2</v>
      </c>
      <c r="BT42" s="147">
        <v>2</v>
      </c>
      <c r="BU42" s="145"/>
      <c r="BV42" s="146">
        <v>2</v>
      </c>
      <c r="BW42" s="147">
        <v>2</v>
      </c>
      <c r="BX42" s="145"/>
      <c r="BY42" s="146">
        <v>2</v>
      </c>
      <c r="BZ42" s="147">
        <v>2</v>
      </c>
      <c r="CA42" s="145"/>
      <c r="CB42" s="146">
        <v>2</v>
      </c>
      <c r="CC42" s="147">
        <v>2</v>
      </c>
      <c r="CD42" s="145"/>
      <c r="CE42" s="145"/>
      <c r="CF42" s="146">
        <v>2</v>
      </c>
      <c r="CG42" s="147">
        <v>2</v>
      </c>
      <c r="CH42" s="145"/>
      <c r="CI42" s="146">
        <v>2</v>
      </c>
      <c r="CJ42" s="147">
        <v>2</v>
      </c>
      <c r="CK42" s="145"/>
      <c r="CL42" s="146">
        <v>2</v>
      </c>
      <c r="CM42" s="147">
        <v>2</v>
      </c>
      <c r="CN42" s="145"/>
      <c r="CO42" s="145"/>
      <c r="CP42" s="146">
        <v>2</v>
      </c>
      <c r="CQ42" s="147">
        <v>2</v>
      </c>
      <c r="CR42" s="145"/>
      <c r="CS42" s="146">
        <v>2</v>
      </c>
      <c r="CT42" s="147">
        <v>2</v>
      </c>
      <c r="CU42" s="145"/>
      <c r="CV42" s="146">
        <v>2</v>
      </c>
      <c r="CW42" s="147">
        <v>2</v>
      </c>
      <c r="CX42" s="145"/>
      <c r="CY42" s="146">
        <v>2</v>
      </c>
      <c r="CZ42" s="147">
        <v>2</v>
      </c>
      <c r="DA42" s="145"/>
      <c r="DB42" s="146">
        <v>2</v>
      </c>
      <c r="DC42" s="147">
        <v>2</v>
      </c>
      <c r="DD42" s="145"/>
      <c r="DE42" s="145"/>
      <c r="DF42" s="146">
        <v>2</v>
      </c>
      <c r="DG42" s="147">
        <v>2</v>
      </c>
      <c r="DH42" s="145"/>
      <c r="DI42" s="146">
        <v>2</v>
      </c>
      <c r="DJ42" s="147">
        <v>2</v>
      </c>
      <c r="DK42" s="145"/>
      <c r="DL42" s="146">
        <v>2</v>
      </c>
      <c r="DM42" s="147">
        <v>2</v>
      </c>
      <c r="DN42" s="145"/>
      <c r="DO42" s="146">
        <v>2</v>
      </c>
      <c r="DP42" s="147">
        <v>2</v>
      </c>
      <c r="DQ42" s="145"/>
      <c r="DR42" s="146">
        <v>2</v>
      </c>
      <c r="DS42" s="147">
        <v>2</v>
      </c>
      <c r="DT42" s="145"/>
      <c r="DU42" s="145"/>
      <c r="DV42" s="146">
        <v>2</v>
      </c>
      <c r="DW42" s="147">
        <v>2</v>
      </c>
      <c r="DX42" s="145"/>
      <c r="DY42" s="146">
        <v>2</v>
      </c>
      <c r="DZ42" s="147">
        <v>2</v>
      </c>
      <c r="EA42" s="145"/>
      <c r="EB42" s="146">
        <v>2</v>
      </c>
      <c r="EC42" s="147">
        <v>2</v>
      </c>
      <c r="ED42" s="145"/>
      <c r="EE42" s="146">
        <v>2</v>
      </c>
      <c r="EF42" s="147">
        <v>2</v>
      </c>
      <c r="EG42" s="145"/>
      <c r="EH42" s="146">
        <v>2</v>
      </c>
      <c r="EI42" s="147">
        <v>2</v>
      </c>
      <c r="EJ42" s="145"/>
      <c r="EK42" s="145"/>
      <c r="EL42" s="146">
        <v>2</v>
      </c>
      <c r="EM42" s="147">
        <v>2</v>
      </c>
      <c r="EN42" s="145"/>
      <c r="EO42" s="146">
        <v>2</v>
      </c>
      <c r="EP42" s="147">
        <v>2</v>
      </c>
      <c r="EQ42" s="145"/>
      <c r="ER42" s="146">
        <v>2</v>
      </c>
      <c r="ES42" s="147">
        <v>2</v>
      </c>
      <c r="ET42" s="145"/>
      <c r="EU42" s="145"/>
      <c r="EV42" s="145"/>
      <c r="EW42" s="145"/>
      <c r="EX42" s="145"/>
      <c r="EY42" s="145"/>
      <c r="EZ42" s="145"/>
      <c r="FA42" s="145"/>
    </row>
    <row r="43" spans="6:157" ht="15.75" thickBot="1" x14ac:dyDescent="0.3">
      <c r="F43" s="305">
        <f>SUM(G42:Q42)</f>
        <v>88977.200000000012</v>
      </c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7"/>
      <c r="AF43" s="146">
        <v>2</v>
      </c>
      <c r="AG43" s="147">
        <v>2</v>
      </c>
      <c r="AI43" s="146">
        <v>2</v>
      </c>
      <c r="AJ43" s="147">
        <v>2</v>
      </c>
      <c r="AK43" s="145"/>
      <c r="AL43" s="146">
        <v>2</v>
      </c>
      <c r="AM43" s="147">
        <v>2</v>
      </c>
      <c r="AN43" s="145"/>
      <c r="AO43" s="145"/>
      <c r="AP43" s="146">
        <v>2</v>
      </c>
      <c r="AQ43" s="147">
        <v>2</v>
      </c>
      <c r="AR43" s="145"/>
      <c r="AS43" s="146">
        <v>2</v>
      </c>
      <c r="AT43" s="147">
        <v>2</v>
      </c>
      <c r="AU43" s="145"/>
      <c r="AV43" s="146">
        <v>2</v>
      </c>
      <c r="AW43" s="147">
        <v>2</v>
      </c>
      <c r="AY43" s="145"/>
      <c r="AZ43" s="146">
        <v>2</v>
      </c>
      <c r="BA43" s="147">
        <v>2</v>
      </c>
      <c r="BB43" s="145"/>
      <c r="BC43" s="146">
        <v>2</v>
      </c>
      <c r="BD43" s="147">
        <v>2</v>
      </c>
      <c r="BE43" s="145"/>
      <c r="BF43" s="146">
        <v>2</v>
      </c>
      <c r="BG43" s="147">
        <v>2</v>
      </c>
      <c r="BH43" s="145"/>
      <c r="BI43" s="146">
        <v>2</v>
      </c>
      <c r="BJ43" s="147">
        <v>2</v>
      </c>
      <c r="BK43" s="145"/>
      <c r="BL43" s="146">
        <v>2</v>
      </c>
      <c r="BM43" s="147">
        <v>2</v>
      </c>
      <c r="BN43" s="145"/>
      <c r="BO43" s="145"/>
      <c r="BP43" s="146">
        <v>2</v>
      </c>
      <c r="BQ43" s="147">
        <v>2</v>
      </c>
      <c r="BR43" s="145"/>
      <c r="BS43" s="146">
        <v>2</v>
      </c>
      <c r="BT43" s="147">
        <v>2</v>
      </c>
      <c r="BU43" s="145"/>
      <c r="BV43" s="146">
        <v>2</v>
      </c>
      <c r="BW43" s="147">
        <v>2</v>
      </c>
      <c r="BX43" s="145"/>
      <c r="BY43" s="146">
        <v>2</v>
      </c>
      <c r="BZ43" s="147">
        <v>2</v>
      </c>
      <c r="CA43" s="145"/>
      <c r="CB43" s="146">
        <v>2</v>
      </c>
      <c r="CC43" s="147">
        <v>2</v>
      </c>
      <c r="CD43" s="145"/>
      <c r="CE43" s="145"/>
      <c r="CF43" s="146">
        <v>2</v>
      </c>
      <c r="CG43" s="147">
        <v>2</v>
      </c>
      <c r="CH43" s="145"/>
      <c r="CI43" s="146">
        <v>2</v>
      </c>
      <c r="CJ43" s="147">
        <v>2</v>
      </c>
      <c r="CK43" s="145"/>
      <c r="CL43" s="146">
        <v>2</v>
      </c>
      <c r="CM43" s="147">
        <v>2</v>
      </c>
      <c r="CN43" s="145"/>
      <c r="CO43" s="145"/>
      <c r="CP43" s="146">
        <v>2</v>
      </c>
      <c r="CQ43" s="147">
        <v>2</v>
      </c>
      <c r="CR43" s="145"/>
      <c r="CS43" s="146">
        <v>2</v>
      </c>
      <c r="CT43" s="147">
        <v>2</v>
      </c>
      <c r="CU43" s="145"/>
      <c r="CV43" s="146">
        <v>2</v>
      </c>
      <c r="CW43" s="147">
        <v>2</v>
      </c>
      <c r="CX43" s="145"/>
      <c r="CY43" s="146">
        <v>2</v>
      </c>
      <c r="CZ43" s="147">
        <v>2</v>
      </c>
      <c r="DA43" s="145"/>
      <c r="DB43" s="146">
        <v>2</v>
      </c>
      <c r="DC43" s="147">
        <v>2</v>
      </c>
      <c r="DD43" s="145"/>
      <c r="DE43" s="145"/>
      <c r="DF43" s="146">
        <v>2</v>
      </c>
      <c r="DG43" s="147">
        <v>2</v>
      </c>
      <c r="DH43" s="145"/>
      <c r="DI43" s="146">
        <v>2</v>
      </c>
      <c r="DJ43" s="147">
        <v>2</v>
      </c>
      <c r="DK43" s="145"/>
      <c r="DL43" s="146">
        <v>2</v>
      </c>
      <c r="DM43" s="147">
        <v>2</v>
      </c>
      <c r="DN43" s="145"/>
      <c r="DO43" s="146">
        <v>2</v>
      </c>
      <c r="DP43" s="147">
        <v>2</v>
      </c>
      <c r="DQ43" s="145"/>
      <c r="DR43" s="146">
        <v>2</v>
      </c>
      <c r="DS43" s="147">
        <v>2</v>
      </c>
      <c r="DT43" s="145"/>
      <c r="DU43" s="145"/>
      <c r="DV43" s="146">
        <v>2</v>
      </c>
      <c r="DW43" s="147">
        <v>2</v>
      </c>
      <c r="DX43" s="145"/>
      <c r="DY43" s="146">
        <v>2</v>
      </c>
      <c r="DZ43" s="147">
        <v>2</v>
      </c>
      <c r="EA43" s="145"/>
      <c r="EB43" s="146">
        <v>2</v>
      </c>
      <c r="EC43" s="147">
        <v>2</v>
      </c>
      <c r="ED43" s="145"/>
      <c r="EE43" s="146">
        <v>2</v>
      </c>
      <c r="EF43" s="147">
        <v>2</v>
      </c>
      <c r="EG43" s="145"/>
      <c r="EH43" s="146">
        <v>2</v>
      </c>
      <c r="EI43" s="147">
        <v>2</v>
      </c>
      <c r="EJ43" s="145"/>
      <c r="EK43" s="145"/>
      <c r="EL43" s="146">
        <v>2</v>
      </c>
      <c r="EM43" s="147">
        <v>2</v>
      </c>
      <c r="EN43" s="145"/>
      <c r="EO43" s="146">
        <v>2</v>
      </c>
      <c r="EP43" s="147">
        <v>2</v>
      </c>
      <c r="EQ43" s="145"/>
      <c r="ER43" s="146">
        <v>2</v>
      </c>
      <c r="ES43" s="147">
        <v>2</v>
      </c>
      <c r="ET43" s="145"/>
      <c r="EU43" s="145"/>
      <c r="EV43" s="145"/>
      <c r="EW43" s="145"/>
      <c r="EX43" s="145"/>
      <c r="EY43" s="145"/>
      <c r="EZ43" s="145"/>
      <c r="FA43" s="145"/>
    </row>
    <row r="44" spans="6:157" x14ac:dyDescent="0.25">
      <c r="AF44" s="146">
        <v>2</v>
      </c>
      <c r="AG44" s="147">
        <v>2</v>
      </c>
      <c r="AI44" s="146">
        <v>2</v>
      </c>
      <c r="AJ44" s="147">
        <v>2</v>
      </c>
      <c r="AK44" s="145"/>
      <c r="AL44" s="146">
        <v>2</v>
      </c>
      <c r="AM44" s="147">
        <v>2</v>
      </c>
      <c r="AN44" s="145"/>
      <c r="AO44" s="145"/>
      <c r="AP44" s="146">
        <v>2</v>
      </c>
      <c r="AQ44" s="147">
        <v>2</v>
      </c>
      <c r="AR44" s="145"/>
      <c r="AS44" s="146">
        <v>2</v>
      </c>
      <c r="AT44" s="147">
        <v>2</v>
      </c>
      <c r="AU44" s="145"/>
      <c r="AV44" s="146">
        <v>2</v>
      </c>
      <c r="AW44" s="147">
        <v>2</v>
      </c>
      <c r="AY44" s="145"/>
      <c r="AZ44" s="146">
        <v>2</v>
      </c>
      <c r="BA44" s="147">
        <v>2</v>
      </c>
      <c r="BB44" s="145"/>
      <c r="BC44" s="146">
        <v>2</v>
      </c>
      <c r="BD44" s="147">
        <v>2</v>
      </c>
      <c r="BE44" s="145"/>
      <c r="BF44" s="146">
        <v>2</v>
      </c>
      <c r="BG44" s="147">
        <v>2</v>
      </c>
      <c r="BH44" s="145"/>
      <c r="BI44" s="146">
        <v>2</v>
      </c>
      <c r="BJ44" s="147">
        <v>2</v>
      </c>
      <c r="BK44" s="145"/>
      <c r="BL44" s="146">
        <v>2</v>
      </c>
      <c r="BM44" s="147">
        <v>2</v>
      </c>
      <c r="BN44" s="145"/>
      <c r="BO44" s="145"/>
      <c r="BP44" s="146">
        <v>2</v>
      </c>
      <c r="BQ44" s="147">
        <v>2</v>
      </c>
      <c r="BR44" s="145"/>
      <c r="BS44" s="146">
        <v>2</v>
      </c>
      <c r="BT44" s="147">
        <v>2</v>
      </c>
      <c r="BU44" s="145"/>
      <c r="BV44" s="146">
        <v>2</v>
      </c>
      <c r="BW44" s="147">
        <v>2</v>
      </c>
      <c r="BX44" s="145"/>
      <c r="BY44" s="146">
        <v>2</v>
      </c>
      <c r="BZ44" s="147">
        <v>2</v>
      </c>
      <c r="CA44" s="145"/>
      <c r="CB44" s="146">
        <v>2</v>
      </c>
      <c r="CC44" s="147">
        <v>2</v>
      </c>
      <c r="CD44" s="145"/>
      <c r="CE44" s="145"/>
      <c r="CF44" s="146">
        <v>2</v>
      </c>
      <c r="CG44" s="147">
        <v>2</v>
      </c>
      <c r="CH44" s="145"/>
      <c r="CI44" s="146">
        <v>2</v>
      </c>
      <c r="CJ44" s="147">
        <v>2</v>
      </c>
      <c r="CK44" s="145"/>
      <c r="CL44" s="146">
        <v>2</v>
      </c>
      <c r="CM44" s="147">
        <v>2</v>
      </c>
      <c r="CN44" s="145"/>
      <c r="CO44" s="145"/>
      <c r="CP44" s="146">
        <v>2</v>
      </c>
      <c r="CQ44" s="147">
        <v>2</v>
      </c>
      <c r="CR44" s="145"/>
      <c r="CS44" s="146">
        <v>2</v>
      </c>
      <c r="CT44" s="147">
        <v>2</v>
      </c>
      <c r="CU44" s="145"/>
      <c r="CV44" s="146">
        <v>2</v>
      </c>
      <c r="CW44" s="147">
        <v>2</v>
      </c>
      <c r="CX44" s="145"/>
      <c r="CY44" s="146">
        <v>2</v>
      </c>
      <c r="CZ44" s="147">
        <v>2</v>
      </c>
      <c r="DA44" s="145"/>
      <c r="DB44" s="146">
        <v>2</v>
      </c>
      <c r="DC44" s="147">
        <v>2</v>
      </c>
      <c r="DD44" s="145"/>
      <c r="DE44" s="145"/>
      <c r="DF44" s="146">
        <v>2</v>
      </c>
      <c r="DG44" s="147">
        <v>2</v>
      </c>
      <c r="DH44" s="145"/>
      <c r="DI44" s="146">
        <v>2</v>
      </c>
      <c r="DJ44" s="147">
        <v>2</v>
      </c>
      <c r="DK44" s="145"/>
      <c r="DL44" s="146">
        <v>2</v>
      </c>
      <c r="DM44" s="147">
        <v>2</v>
      </c>
      <c r="DN44" s="145"/>
      <c r="DO44" s="146">
        <v>2</v>
      </c>
      <c r="DP44" s="147">
        <v>2</v>
      </c>
      <c r="DQ44" s="145"/>
      <c r="DR44" s="146">
        <v>2</v>
      </c>
      <c r="DS44" s="147">
        <v>2</v>
      </c>
      <c r="DT44" s="145"/>
      <c r="DU44" s="145"/>
      <c r="DV44" s="146">
        <v>2</v>
      </c>
      <c r="DW44" s="147">
        <v>2</v>
      </c>
      <c r="DX44" s="145"/>
      <c r="DY44" s="146">
        <v>2</v>
      </c>
      <c r="DZ44" s="147">
        <v>2</v>
      </c>
      <c r="EA44" s="145"/>
      <c r="EB44" s="146">
        <v>2</v>
      </c>
      <c r="EC44" s="147">
        <v>2</v>
      </c>
      <c r="ED44" s="145"/>
      <c r="EE44" s="146">
        <v>2</v>
      </c>
      <c r="EF44" s="147">
        <v>2</v>
      </c>
      <c r="EG44" s="145"/>
      <c r="EH44" s="146">
        <v>2</v>
      </c>
      <c r="EI44" s="147">
        <v>2</v>
      </c>
      <c r="EJ44" s="145"/>
      <c r="EK44" s="145"/>
      <c r="EL44" s="146">
        <v>2</v>
      </c>
      <c r="EM44" s="147">
        <v>2</v>
      </c>
      <c r="EN44" s="145"/>
      <c r="EO44" s="146">
        <v>2</v>
      </c>
      <c r="EP44" s="147">
        <v>2</v>
      </c>
      <c r="EQ44" s="145"/>
      <c r="ER44" s="146">
        <v>2</v>
      </c>
      <c r="ES44" s="147">
        <v>2</v>
      </c>
      <c r="ET44" s="145"/>
      <c r="EU44" s="145"/>
      <c r="EV44" s="145"/>
      <c r="EW44" s="145"/>
      <c r="EX44" s="145"/>
      <c r="EY44" s="145"/>
      <c r="EZ44" s="145"/>
      <c r="FA44" s="145"/>
    </row>
    <row r="45" spans="6:157" x14ac:dyDescent="0.25">
      <c r="AF45" s="146">
        <v>2</v>
      </c>
      <c r="AG45" s="147">
        <v>2</v>
      </c>
      <c r="AI45" s="146">
        <v>2</v>
      </c>
      <c r="AJ45" s="147">
        <v>2</v>
      </c>
      <c r="AK45" s="145"/>
      <c r="AL45" s="146">
        <v>2</v>
      </c>
      <c r="AM45" s="147">
        <v>2</v>
      </c>
      <c r="AN45" s="145"/>
      <c r="AO45" s="145"/>
      <c r="AP45" s="146">
        <v>2</v>
      </c>
      <c r="AQ45" s="147">
        <v>2</v>
      </c>
      <c r="AR45" s="145"/>
      <c r="AS45" s="146">
        <v>2</v>
      </c>
      <c r="AT45" s="147">
        <v>2</v>
      </c>
      <c r="AU45" s="145"/>
      <c r="AV45" s="146">
        <v>2</v>
      </c>
      <c r="AW45" s="147">
        <v>2</v>
      </c>
      <c r="AY45" s="145"/>
      <c r="AZ45" s="146">
        <v>2</v>
      </c>
      <c r="BA45" s="147">
        <v>2</v>
      </c>
      <c r="BB45" s="145"/>
      <c r="BC45" s="146">
        <v>2</v>
      </c>
      <c r="BD45" s="147">
        <v>2</v>
      </c>
      <c r="BE45" s="145"/>
      <c r="BF45" s="146">
        <v>2</v>
      </c>
      <c r="BG45" s="147">
        <v>2</v>
      </c>
      <c r="BH45" s="145"/>
      <c r="BI45" s="146">
        <v>2</v>
      </c>
      <c r="BJ45" s="147">
        <v>2</v>
      </c>
      <c r="BK45" s="145"/>
      <c r="BL45" s="146">
        <v>2</v>
      </c>
      <c r="BM45" s="147">
        <v>2</v>
      </c>
      <c r="BN45" s="145"/>
      <c r="BO45" s="145"/>
      <c r="BP45" s="146">
        <v>2</v>
      </c>
      <c r="BQ45" s="147">
        <v>2</v>
      </c>
      <c r="BR45" s="145"/>
      <c r="BS45" s="146">
        <v>2</v>
      </c>
      <c r="BT45" s="147">
        <v>2</v>
      </c>
      <c r="BU45" s="145"/>
      <c r="BV45" s="146">
        <v>2</v>
      </c>
      <c r="BW45" s="147">
        <v>2</v>
      </c>
      <c r="BX45" s="145"/>
      <c r="BY45" s="146">
        <v>2</v>
      </c>
      <c r="BZ45" s="147">
        <v>2</v>
      </c>
      <c r="CA45" s="145"/>
      <c r="CB45" s="146">
        <v>2</v>
      </c>
      <c r="CC45" s="147">
        <v>2</v>
      </c>
      <c r="CD45" s="145"/>
      <c r="CE45" s="145"/>
      <c r="CF45" s="146">
        <v>2</v>
      </c>
      <c r="CG45" s="147">
        <v>2</v>
      </c>
      <c r="CH45" s="145"/>
      <c r="CI45" s="146">
        <v>2</v>
      </c>
      <c r="CJ45" s="147">
        <v>2</v>
      </c>
      <c r="CK45" s="145"/>
      <c r="CL45" s="146">
        <v>2</v>
      </c>
      <c r="CM45" s="147">
        <v>2</v>
      </c>
      <c r="CN45" s="145"/>
      <c r="CO45" s="145"/>
      <c r="CP45" s="146">
        <v>2</v>
      </c>
      <c r="CQ45" s="147">
        <v>2</v>
      </c>
      <c r="CR45" s="145"/>
      <c r="CS45" s="146">
        <v>2</v>
      </c>
      <c r="CT45" s="147">
        <v>2</v>
      </c>
      <c r="CU45" s="145"/>
      <c r="CV45" s="146">
        <v>2</v>
      </c>
      <c r="CW45" s="147">
        <v>2</v>
      </c>
      <c r="CX45" s="145"/>
      <c r="CY45" s="146">
        <v>2</v>
      </c>
      <c r="CZ45" s="147">
        <v>2</v>
      </c>
      <c r="DA45" s="145"/>
      <c r="DB45" s="146">
        <v>2</v>
      </c>
      <c r="DC45" s="147">
        <v>2</v>
      </c>
      <c r="DD45" s="145"/>
      <c r="DE45" s="145"/>
      <c r="DF45" s="146">
        <v>2</v>
      </c>
      <c r="DG45" s="147">
        <v>2</v>
      </c>
      <c r="DH45" s="145"/>
      <c r="DI45" s="146">
        <v>2</v>
      </c>
      <c r="DJ45" s="147">
        <v>2</v>
      </c>
      <c r="DK45" s="145"/>
      <c r="DL45" s="146">
        <v>2</v>
      </c>
      <c r="DM45" s="147">
        <v>2</v>
      </c>
      <c r="DN45" s="145"/>
      <c r="DO45" s="146">
        <v>2</v>
      </c>
      <c r="DP45" s="147">
        <v>2</v>
      </c>
      <c r="DQ45" s="145"/>
      <c r="DR45" s="146">
        <v>2</v>
      </c>
      <c r="DS45" s="147">
        <v>2</v>
      </c>
      <c r="DT45" s="145"/>
      <c r="DU45" s="145"/>
      <c r="DV45" s="146">
        <v>2</v>
      </c>
      <c r="DW45" s="147">
        <v>2</v>
      </c>
      <c r="DX45" s="145"/>
      <c r="DY45" s="146">
        <v>2</v>
      </c>
      <c r="DZ45" s="147">
        <v>2</v>
      </c>
      <c r="EA45" s="145"/>
      <c r="EB45" s="146">
        <v>2</v>
      </c>
      <c r="EC45" s="147">
        <v>2</v>
      </c>
      <c r="ED45" s="145"/>
      <c r="EE45" s="146">
        <v>2</v>
      </c>
      <c r="EF45" s="147">
        <v>2</v>
      </c>
      <c r="EG45" s="145"/>
      <c r="EH45" s="146">
        <v>2</v>
      </c>
      <c r="EI45" s="147">
        <v>2</v>
      </c>
      <c r="EJ45" s="145"/>
      <c r="EK45" s="145"/>
      <c r="EL45" s="146">
        <v>2</v>
      </c>
      <c r="EM45" s="147">
        <v>2</v>
      </c>
      <c r="EN45" s="145"/>
      <c r="EO45" s="146">
        <v>2</v>
      </c>
      <c r="EP45" s="147">
        <v>2</v>
      </c>
      <c r="EQ45" s="145"/>
      <c r="ER45" s="146">
        <v>2</v>
      </c>
      <c r="ES45" s="147">
        <v>2</v>
      </c>
      <c r="ET45" s="145"/>
      <c r="EU45" s="145"/>
      <c r="EV45" s="145"/>
      <c r="EW45" s="145"/>
      <c r="EX45" s="145"/>
      <c r="EY45" s="145"/>
      <c r="EZ45" s="145"/>
      <c r="FA45" s="145"/>
    </row>
    <row r="46" spans="6:157" x14ac:dyDescent="0.25">
      <c r="AF46" s="146">
        <v>2</v>
      </c>
      <c r="AG46" s="147">
        <v>2</v>
      </c>
      <c r="AI46" s="146">
        <v>2</v>
      </c>
      <c r="AJ46" s="147">
        <v>2</v>
      </c>
      <c r="AK46" s="145"/>
      <c r="AL46" s="146">
        <v>2</v>
      </c>
      <c r="AM46" s="147">
        <v>2</v>
      </c>
      <c r="AN46" s="145"/>
      <c r="AO46" s="145"/>
      <c r="AP46" s="146">
        <v>2</v>
      </c>
      <c r="AQ46" s="147">
        <v>2</v>
      </c>
      <c r="AR46" s="145"/>
      <c r="AS46" s="146">
        <v>2</v>
      </c>
      <c r="AT46" s="147">
        <v>2</v>
      </c>
      <c r="AU46" s="145"/>
      <c r="AV46" s="146">
        <v>2</v>
      </c>
      <c r="AW46" s="147">
        <v>2</v>
      </c>
      <c r="AY46" s="145"/>
      <c r="AZ46" s="146">
        <v>2</v>
      </c>
      <c r="BA46" s="147">
        <v>2</v>
      </c>
      <c r="BB46" s="145"/>
      <c r="BC46" s="146">
        <v>2</v>
      </c>
      <c r="BD46" s="147">
        <v>2</v>
      </c>
      <c r="BE46" s="145"/>
      <c r="BF46" s="146">
        <v>2</v>
      </c>
      <c r="BG46" s="147">
        <v>2</v>
      </c>
      <c r="BH46" s="145"/>
      <c r="BI46" s="146">
        <v>2</v>
      </c>
      <c r="BJ46" s="147">
        <v>2</v>
      </c>
      <c r="BK46" s="145"/>
      <c r="BL46" s="146">
        <v>2</v>
      </c>
      <c r="BM46" s="147">
        <v>2</v>
      </c>
      <c r="BN46" s="145"/>
      <c r="BO46" s="145"/>
      <c r="BP46" s="146">
        <v>2</v>
      </c>
      <c r="BQ46" s="147">
        <v>2</v>
      </c>
      <c r="BR46" s="145"/>
      <c r="BS46" s="146">
        <v>2</v>
      </c>
      <c r="BT46" s="147">
        <v>2</v>
      </c>
      <c r="BU46" s="145"/>
      <c r="BV46" s="146">
        <v>2</v>
      </c>
      <c r="BW46" s="147">
        <v>2</v>
      </c>
      <c r="BX46" s="145"/>
      <c r="BY46" s="146">
        <v>2</v>
      </c>
      <c r="BZ46" s="147">
        <v>2</v>
      </c>
      <c r="CA46" s="145"/>
      <c r="CB46" s="146">
        <v>2</v>
      </c>
      <c r="CC46" s="147">
        <v>2</v>
      </c>
      <c r="CD46" s="145"/>
      <c r="CE46" s="145"/>
      <c r="CF46" s="146">
        <v>2</v>
      </c>
      <c r="CG46" s="147">
        <v>2</v>
      </c>
      <c r="CH46" s="145"/>
      <c r="CI46" s="146">
        <v>2</v>
      </c>
      <c r="CJ46" s="147">
        <v>2</v>
      </c>
      <c r="CK46" s="145"/>
      <c r="CL46" s="146">
        <v>2</v>
      </c>
      <c r="CM46" s="147">
        <v>2</v>
      </c>
      <c r="CN46" s="145"/>
      <c r="CO46" s="145"/>
      <c r="CP46" s="146">
        <v>2</v>
      </c>
      <c r="CQ46" s="147">
        <v>2</v>
      </c>
      <c r="CR46" s="145"/>
      <c r="CS46" s="146">
        <v>2</v>
      </c>
      <c r="CT46" s="147">
        <v>2</v>
      </c>
      <c r="CU46" s="145"/>
      <c r="CV46" s="146">
        <v>2</v>
      </c>
      <c r="CW46" s="147">
        <v>2</v>
      </c>
      <c r="CX46" s="145"/>
      <c r="CY46" s="146">
        <v>2</v>
      </c>
      <c r="CZ46" s="147">
        <v>2</v>
      </c>
      <c r="DA46" s="145"/>
      <c r="DB46" s="146">
        <v>2</v>
      </c>
      <c r="DC46" s="147">
        <v>2</v>
      </c>
      <c r="DD46" s="145"/>
      <c r="DE46" s="145"/>
      <c r="DF46" s="146">
        <v>2</v>
      </c>
      <c r="DG46" s="147">
        <v>2</v>
      </c>
      <c r="DH46" s="145"/>
      <c r="DI46" s="146">
        <v>2</v>
      </c>
      <c r="DJ46" s="147">
        <v>2</v>
      </c>
      <c r="DK46" s="145"/>
      <c r="DL46" s="146">
        <v>2</v>
      </c>
      <c r="DM46" s="147">
        <v>2</v>
      </c>
      <c r="DN46" s="145"/>
      <c r="DO46" s="146">
        <v>2</v>
      </c>
      <c r="DP46" s="147">
        <v>2</v>
      </c>
      <c r="DQ46" s="145"/>
      <c r="DR46" s="146">
        <v>2</v>
      </c>
      <c r="DS46" s="147">
        <v>2</v>
      </c>
      <c r="DT46" s="145"/>
      <c r="DU46" s="145"/>
      <c r="DV46" s="146">
        <v>2</v>
      </c>
      <c r="DW46" s="147">
        <v>2</v>
      </c>
      <c r="DX46" s="145"/>
      <c r="DY46" s="146">
        <v>2</v>
      </c>
      <c r="DZ46" s="147">
        <v>2</v>
      </c>
      <c r="EA46" s="145"/>
      <c r="EB46" s="146">
        <v>2</v>
      </c>
      <c r="EC46" s="147">
        <v>2</v>
      </c>
      <c r="ED46" s="145"/>
      <c r="EE46" s="146">
        <v>2</v>
      </c>
      <c r="EF46" s="147">
        <v>2</v>
      </c>
      <c r="EG46" s="145"/>
      <c r="EH46" s="146">
        <v>2</v>
      </c>
      <c r="EI46" s="147">
        <v>2</v>
      </c>
      <c r="EJ46" s="145"/>
      <c r="EK46" s="145"/>
      <c r="EL46" s="146">
        <v>2</v>
      </c>
      <c r="EM46" s="147">
        <v>2</v>
      </c>
      <c r="EN46" s="145"/>
      <c r="EO46" s="146">
        <v>2</v>
      </c>
      <c r="EP46" s="147">
        <v>2</v>
      </c>
      <c r="EQ46" s="145"/>
      <c r="ER46" s="146">
        <v>2</v>
      </c>
      <c r="ES46" s="147">
        <v>2</v>
      </c>
      <c r="ET46" s="145"/>
      <c r="EU46" s="145"/>
      <c r="EV46" s="143"/>
      <c r="EW46" s="144"/>
      <c r="EX46" s="145"/>
      <c r="EY46" s="143"/>
      <c r="EZ46" s="144"/>
      <c r="FA46" s="145"/>
    </row>
    <row r="47" spans="6:157" x14ac:dyDescent="0.25">
      <c r="AF47" s="146">
        <v>2</v>
      </c>
      <c r="AG47" s="147">
        <v>2</v>
      </c>
      <c r="AI47" s="146">
        <v>2</v>
      </c>
      <c r="AJ47" s="147">
        <v>2</v>
      </c>
      <c r="AK47" s="145"/>
      <c r="AL47" s="146">
        <v>2</v>
      </c>
      <c r="AM47" s="147">
        <v>2</v>
      </c>
      <c r="AN47" s="145"/>
      <c r="AO47" s="145"/>
      <c r="AP47" s="146">
        <v>2</v>
      </c>
      <c r="AQ47" s="147">
        <v>2</v>
      </c>
      <c r="AR47" s="145"/>
      <c r="AS47" s="146">
        <v>2</v>
      </c>
      <c r="AT47" s="147">
        <v>2</v>
      </c>
      <c r="AU47" s="145"/>
      <c r="AV47" s="146">
        <v>2</v>
      </c>
      <c r="AW47" s="147">
        <v>2</v>
      </c>
      <c r="AY47" s="145"/>
      <c r="AZ47" s="146">
        <v>2</v>
      </c>
      <c r="BA47" s="147">
        <v>2</v>
      </c>
      <c r="BB47" s="145"/>
      <c r="BC47" s="146">
        <v>2</v>
      </c>
      <c r="BD47" s="147">
        <v>2</v>
      </c>
      <c r="BE47" s="145"/>
      <c r="BF47" s="146">
        <v>2</v>
      </c>
      <c r="BG47" s="147">
        <v>2</v>
      </c>
      <c r="BH47" s="145"/>
      <c r="BI47" s="146">
        <v>2</v>
      </c>
      <c r="BJ47" s="147">
        <v>2</v>
      </c>
      <c r="BK47" s="145"/>
      <c r="BL47" s="146">
        <v>2</v>
      </c>
      <c r="BM47" s="147">
        <v>2</v>
      </c>
      <c r="BN47" s="145"/>
      <c r="BO47" s="145"/>
      <c r="BP47" s="146">
        <v>2</v>
      </c>
      <c r="BQ47" s="147">
        <v>2</v>
      </c>
      <c r="BR47" s="145"/>
      <c r="BS47" s="146">
        <v>2</v>
      </c>
      <c r="BT47" s="147">
        <v>2</v>
      </c>
      <c r="BU47" s="145"/>
      <c r="BV47" s="146">
        <v>2</v>
      </c>
      <c r="BW47" s="147">
        <v>2</v>
      </c>
      <c r="BX47" s="145"/>
      <c r="BY47" s="146">
        <v>2</v>
      </c>
      <c r="BZ47" s="147">
        <v>2</v>
      </c>
      <c r="CA47" s="145"/>
      <c r="CB47" s="146">
        <v>2</v>
      </c>
      <c r="CC47" s="147">
        <v>2</v>
      </c>
      <c r="CD47" s="145"/>
      <c r="CE47" s="145"/>
      <c r="CF47" s="146">
        <v>2</v>
      </c>
      <c r="CG47" s="147">
        <v>2</v>
      </c>
      <c r="CH47" s="145"/>
      <c r="CI47" s="146">
        <v>2</v>
      </c>
      <c r="CJ47" s="147">
        <v>2</v>
      </c>
      <c r="CK47" s="145"/>
      <c r="CL47" s="146">
        <v>2</v>
      </c>
      <c r="CM47" s="147">
        <v>2</v>
      </c>
      <c r="CN47" s="145"/>
      <c r="CO47" s="145"/>
      <c r="CP47" s="146">
        <v>2</v>
      </c>
      <c r="CQ47" s="147">
        <v>2</v>
      </c>
      <c r="CR47" s="145"/>
      <c r="CS47" s="146">
        <v>2</v>
      </c>
      <c r="CT47" s="147">
        <v>2</v>
      </c>
      <c r="CU47" s="145"/>
      <c r="CV47" s="146">
        <v>2</v>
      </c>
      <c r="CW47" s="147">
        <v>2</v>
      </c>
      <c r="CX47" s="145"/>
      <c r="CY47" s="146">
        <v>2</v>
      </c>
      <c r="CZ47" s="147">
        <v>2</v>
      </c>
      <c r="DA47" s="145"/>
      <c r="DB47" s="146">
        <v>2</v>
      </c>
      <c r="DC47" s="147">
        <v>2</v>
      </c>
      <c r="DD47" s="145"/>
      <c r="DE47" s="145"/>
      <c r="DF47" s="146">
        <v>2</v>
      </c>
      <c r="DG47" s="147">
        <v>2</v>
      </c>
      <c r="DH47" s="145"/>
      <c r="DI47" s="146">
        <v>2</v>
      </c>
      <c r="DJ47" s="147">
        <v>2</v>
      </c>
      <c r="DK47" s="145"/>
      <c r="DL47" s="146">
        <v>2</v>
      </c>
      <c r="DM47" s="147">
        <v>2</v>
      </c>
      <c r="DN47" s="145"/>
      <c r="DO47" s="146">
        <v>2</v>
      </c>
      <c r="DP47" s="147">
        <v>2</v>
      </c>
      <c r="DQ47" s="145"/>
      <c r="DR47" s="146">
        <v>2</v>
      </c>
      <c r="DS47" s="147">
        <v>2</v>
      </c>
      <c r="DT47" s="145"/>
      <c r="DU47" s="145"/>
      <c r="DV47" s="146">
        <v>2</v>
      </c>
      <c r="DW47" s="147">
        <v>2</v>
      </c>
      <c r="DX47" s="145"/>
      <c r="DY47" s="146">
        <v>2</v>
      </c>
      <c r="DZ47" s="147">
        <v>2</v>
      </c>
      <c r="EA47" s="145"/>
      <c r="EB47" s="146">
        <v>2</v>
      </c>
      <c r="EC47" s="147">
        <v>2</v>
      </c>
      <c r="ED47" s="145"/>
      <c r="EE47" s="146">
        <v>2</v>
      </c>
      <c r="EF47" s="147">
        <v>2</v>
      </c>
      <c r="EG47" s="145"/>
      <c r="EH47" s="146">
        <v>2</v>
      </c>
      <c r="EI47" s="147">
        <v>2</v>
      </c>
      <c r="EJ47" s="145"/>
      <c r="EK47" s="145"/>
      <c r="EL47" s="146">
        <v>2</v>
      </c>
      <c r="EM47" s="147">
        <v>2</v>
      </c>
      <c r="EN47" s="145"/>
      <c r="EO47" s="146">
        <v>2</v>
      </c>
      <c r="EP47" s="147">
        <v>2</v>
      </c>
      <c r="EQ47" s="145"/>
      <c r="ER47" s="146">
        <v>2</v>
      </c>
      <c r="ES47" s="147">
        <v>2</v>
      </c>
      <c r="ET47" s="145"/>
      <c r="EU47" s="145"/>
      <c r="EV47" s="146">
        <v>2</v>
      </c>
      <c r="EW47" s="147">
        <v>2</v>
      </c>
      <c r="EX47" s="145"/>
      <c r="EY47" s="146">
        <v>2</v>
      </c>
      <c r="EZ47" s="147">
        <v>2</v>
      </c>
      <c r="FA47" s="145"/>
    </row>
    <row r="48" spans="6:157" x14ac:dyDescent="0.25">
      <c r="AF48" s="146">
        <v>2</v>
      </c>
      <c r="AG48" s="147">
        <v>2</v>
      </c>
      <c r="AI48" s="146">
        <v>2</v>
      </c>
      <c r="AJ48" s="147">
        <v>2</v>
      </c>
      <c r="AK48" s="145"/>
      <c r="AL48" s="146">
        <v>2</v>
      </c>
      <c r="AM48" s="147">
        <v>2</v>
      </c>
      <c r="AN48" s="145"/>
      <c r="AO48" s="145"/>
      <c r="AP48" s="146">
        <v>2</v>
      </c>
      <c r="AQ48" s="147">
        <v>2</v>
      </c>
      <c r="AR48" s="145"/>
      <c r="AS48" s="146">
        <v>2</v>
      </c>
      <c r="AT48" s="147">
        <v>2</v>
      </c>
      <c r="AU48" s="145"/>
      <c r="AV48" s="146">
        <v>2</v>
      </c>
      <c r="AW48" s="147">
        <v>2</v>
      </c>
      <c r="AY48" s="145"/>
      <c r="AZ48" s="146">
        <v>2</v>
      </c>
      <c r="BA48" s="147">
        <v>2</v>
      </c>
      <c r="BB48" s="145"/>
      <c r="BC48" s="146">
        <v>2</v>
      </c>
      <c r="BD48" s="147">
        <v>2</v>
      </c>
      <c r="BE48" s="145"/>
      <c r="BF48" s="146">
        <v>2</v>
      </c>
      <c r="BG48" s="147">
        <v>2</v>
      </c>
      <c r="BH48" s="145"/>
      <c r="BI48" s="146">
        <v>2</v>
      </c>
      <c r="BJ48" s="147">
        <v>2</v>
      </c>
      <c r="BK48" s="145"/>
      <c r="BL48" s="146">
        <v>2</v>
      </c>
      <c r="BM48" s="147">
        <v>2</v>
      </c>
      <c r="BN48" s="145"/>
      <c r="BO48" s="145"/>
      <c r="BP48" s="146">
        <v>2</v>
      </c>
      <c r="BQ48" s="147">
        <v>2</v>
      </c>
      <c r="BR48" s="145"/>
      <c r="BS48" s="146">
        <v>2</v>
      </c>
      <c r="BT48" s="147">
        <v>2</v>
      </c>
      <c r="BU48" s="145"/>
      <c r="BV48" s="146">
        <v>2</v>
      </c>
      <c r="BW48" s="147">
        <v>2</v>
      </c>
      <c r="BX48" s="145"/>
      <c r="BY48" s="146">
        <v>2</v>
      </c>
      <c r="BZ48" s="147">
        <v>2</v>
      </c>
      <c r="CA48" s="145"/>
      <c r="CB48" s="146">
        <v>2</v>
      </c>
      <c r="CC48" s="147">
        <v>2</v>
      </c>
      <c r="CD48" s="145"/>
      <c r="CE48" s="145"/>
      <c r="CF48" s="146">
        <v>2</v>
      </c>
      <c r="CG48" s="147">
        <v>2</v>
      </c>
      <c r="CH48" s="145"/>
      <c r="CI48" s="146">
        <v>2</v>
      </c>
      <c r="CJ48" s="147">
        <v>2</v>
      </c>
      <c r="CK48" s="145"/>
      <c r="CL48" s="146">
        <v>2</v>
      </c>
      <c r="CM48" s="147">
        <v>2</v>
      </c>
      <c r="CN48" s="145"/>
      <c r="CO48" s="145"/>
      <c r="CP48" s="146">
        <v>2</v>
      </c>
      <c r="CQ48" s="147">
        <v>2</v>
      </c>
      <c r="CR48" s="145"/>
      <c r="CS48" s="146">
        <v>2</v>
      </c>
      <c r="CT48" s="147">
        <v>2</v>
      </c>
      <c r="CU48" s="145"/>
      <c r="CV48" s="146">
        <v>2</v>
      </c>
      <c r="CW48" s="147">
        <v>2</v>
      </c>
      <c r="CX48" s="145"/>
      <c r="CY48" s="146">
        <v>2</v>
      </c>
      <c r="CZ48" s="147">
        <v>2</v>
      </c>
      <c r="DA48" s="145"/>
      <c r="DB48" s="146">
        <v>2</v>
      </c>
      <c r="DC48" s="147">
        <v>2</v>
      </c>
      <c r="DD48" s="145"/>
      <c r="DE48" s="145"/>
      <c r="DF48" s="146">
        <v>2</v>
      </c>
      <c r="DG48" s="147">
        <v>2</v>
      </c>
      <c r="DH48" s="145"/>
      <c r="DI48" s="146">
        <v>2</v>
      </c>
      <c r="DJ48" s="147">
        <v>2</v>
      </c>
      <c r="DK48" s="145"/>
      <c r="DL48" s="146">
        <v>2</v>
      </c>
      <c r="DM48" s="147">
        <v>2</v>
      </c>
      <c r="DN48" s="145"/>
      <c r="DO48" s="146">
        <v>2</v>
      </c>
      <c r="DP48" s="147">
        <v>2</v>
      </c>
      <c r="DQ48" s="145"/>
      <c r="DR48" s="146">
        <v>2</v>
      </c>
      <c r="DS48" s="147">
        <v>2</v>
      </c>
      <c r="DT48" s="145"/>
      <c r="DU48" s="145"/>
      <c r="DV48" s="146">
        <v>2</v>
      </c>
      <c r="DW48" s="147">
        <v>2</v>
      </c>
      <c r="DX48" s="145"/>
      <c r="DY48" s="146">
        <v>2</v>
      </c>
      <c r="DZ48" s="147">
        <v>2</v>
      </c>
      <c r="EA48" s="145"/>
      <c r="EB48" s="146">
        <v>2</v>
      </c>
      <c r="EC48" s="147">
        <v>2</v>
      </c>
      <c r="ED48" s="145"/>
      <c r="EE48" s="146">
        <v>2</v>
      </c>
      <c r="EF48" s="147">
        <v>2</v>
      </c>
      <c r="EG48" s="145"/>
      <c r="EH48" s="146">
        <v>2</v>
      </c>
      <c r="EI48" s="147">
        <v>2</v>
      </c>
      <c r="EJ48" s="145"/>
      <c r="EK48" s="145"/>
      <c r="EL48" s="146">
        <v>2</v>
      </c>
      <c r="EM48" s="147">
        <v>2</v>
      </c>
      <c r="EN48" s="145"/>
      <c r="EO48" s="146">
        <v>2</v>
      </c>
      <c r="EP48" s="147">
        <v>2</v>
      </c>
      <c r="EQ48" s="145"/>
      <c r="ER48" s="146">
        <v>2</v>
      </c>
      <c r="ES48" s="147">
        <v>2</v>
      </c>
      <c r="ET48" s="145"/>
      <c r="EU48" s="145"/>
      <c r="EV48" s="146">
        <v>2</v>
      </c>
      <c r="EW48" s="147">
        <v>2</v>
      </c>
      <c r="EX48" s="145"/>
      <c r="EY48" s="146">
        <v>2</v>
      </c>
      <c r="EZ48" s="147">
        <v>2</v>
      </c>
      <c r="FA48" s="145"/>
    </row>
    <row r="49" spans="30:182" x14ac:dyDescent="0.25">
      <c r="AF49" s="146">
        <v>2</v>
      </c>
      <c r="AG49" s="147">
        <v>2</v>
      </c>
      <c r="AI49" s="146">
        <v>2</v>
      </c>
      <c r="AJ49" s="147">
        <v>2</v>
      </c>
      <c r="AK49" s="145"/>
      <c r="AL49" s="146">
        <v>2</v>
      </c>
      <c r="AM49" s="147">
        <v>2</v>
      </c>
      <c r="AN49" s="145"/>
      <c r="AO49" s="145"/>
      <c r="AP49" s="146">
        <v>2</v>
      </c>
      <c r="AQ49" s="147">
        <v>2</v>
      </c>
      <c r="AR49" s="145"/>
      <c r="AS49" s="146">
        <v>2</v>
      </c>
      <c r="AT49" s="147">
        <v>2</v>
      </c>
      <c r="AU49" s="145"/>
      <c r="AV49" s="146">
        <v>2</v>
      </c>
      <c r="AW49" s="147">
        <v>2</v>
      </c>
      <c r="AY49" s="145"/>
      <c r="AZ49" s="146">
        <v>2</v>
      </c>
      <c r="BA49" s="147">
        <v>2</v>
      </c>
      <c r="BB49" s="145"/>
      <c r="BC49" s="146">
        <v>2</v>
      </c>
      <c r="BD49" s="147">
        <v>2</v>
      </c>
      <c r="BE49" s="145"/>
      <c r="BF49" s="146">
        <v>2</v>
      </c>
      <c r="BG49" s="147">
        <v>2</v>
      </c>
      <c r="BH49" s="145"/>
      <c r="BI49" s="146">
        <v>2</v>
      </c>
      <c r="BJ49" s="147">
        <v>2</v>
      </c>
      <c r="BK49" s="145"/>
      <c r="BL49" s="146">
        <v>2</v>
      </c>
      <c r="BM49" s="147">
        <v>2</v>
      </c>
      <c r="BN49" s="145"/>
      <c r="BO49" s="145"/>
      <c r="BP49" s="146">
        <v>2</v>
      </c>
      <c r="BQ49" s="147">
        <v>2</v>
      </c>
      <c r="BR49" s="145"/>
      <c r="BS49" s="146">
        <v>2</v>
      </c>
      <c r="BT49" s="147">
        <v>2</v>
      </c>
      <c r="BU49" s="145"/>
      <c r="BV49" s="146">
        <v>2</v>
      </c>
      <c r="BW49" s="147">
        <v>2</v>
      </c>
      <c r="BX49" s="145"/>
      <c r="BY49" s="146">
        <v>2</v>
      </c>
      <c r="BZ49" s="147">
        <v>2</v>
      </c>
      <c r="CA49" s="145"/>
      <c r="CB49" s="146">
        <v>2</v>
      </c>
      <c r="CC49" s="147">
        <v>2</v>
      </c>
      <c r="CD49" s="145"/>
      <c r="CE49" s="145"/>
      <c r="CF49" s="146">
        <v>2</v>
      </c>
      <c r="CG49" s="147">
        <v>2</v>
      </c>
      <c r="CH49" s="145"/>
      <c r="CI49" s="146">
        <v>2</v>
      </c>
      <c r="CJ49" s="147">
        <v>2</v>
      </c>
      <c r="CK49" s="145"/>
      <c r="CL49" s="146">
        <v>2</v>
      </c>
      <c r="CM49" s="147">
        <v>2</v>
      </c>
      <c r="CN49" s="145"/>
      <c r="CO49" s="145"/>
      <c r="CP49" s="146">
        <v>2</v>
      </c>
      <c r="CQ49" s="147">
        <v>2</v>
      </c>
      <c r="CR49" s="145"/>
      <c r="CS49" s="146">
        <v>2</v>
      </c>
      <c r="CT49" s="147">
        <v>2</v>
      </c>
      <c r="CU49" s="145"/>
      <c r="CV49" s="146">
        <v>2</v>
      </c>
      <c r="CW49" s="147">
        <v>2</v>
      </c>
      <c r="CX49" s="145"/>
      <c r="CY49" s="146">
        <v>2</v>
      </c>
      <c r="CZ49" s="147">
        <v>2</v>
      </c>
      <c r="DA49" s="145"/>
      <c r="DB49" s="146">
        <v>2</v>
      </c>
      <c r="DC49" s="147">
        <v>2</v>
      </c>
      <c r="DD49" s="145"/>
      <c r="DE49" s="145"/>
      <c r="DF49" s="146">
        <v>2</v>
      </c>
      <c r="DG49" s="147">
        <v>2</v>
      </c>
      <c r="DH49" s="145"/>
      <c r="DI49" s="146">
        <v>2</v>
      </c>
      <c r="DJ49" s="147">
        <v>2</v>
      </c>
      <c r="DK49" s="145"/>
      <c r="DL49" s="146">
        <v>2</v>
      </c>
      <c r="DM49" s="147">
        <v>2</v>
      </c>
      <c r="DN49" s="145"/>
      <c r="DO49" s="146">
        <v>2</v>
      </c>
      <c r="DP49" s="147">
        <v>2</v>
      </c>
      <c r="DQ49" s="145"/>
      <c r="DR49" s="146">
        <v>2</v>
      </c>
      <c r="DS49" s="147">
        <v>2</v>
      </c>
      <c r="DT49" s="145"/>
      <c r="DU49" s="145"/>
      <c r="DV49" s="146">
        <v>2</v>
      </c>
      <c r="DW49" s="147">
        <v>2</v>
      </c>
      <c r="DX49" s="145"/>
      <c r="DY49" s="146">
        <v>2</v>
      </c>
      <c r="DZ49" s="147">
        <v>2</v>
      </c>
      <c r="EA49" s="145"/>
      <c r="EB49" s="146">
        <v>2</v>
      </c>
      <c r="EC49" s="147">
        <v>2</v>
      </c>
      <c r="ED49" s="145"/>
      <c r="EE49" s="146">
        <v>2</v>
      </c>
      <c r="EF49" s="147">
        <v>2</v>
      </c>
      <c r="EG49" s="145"/>
      <c r="EH49" s="146">
        <v>2</v>
      </c>
      <c r="EI49" s="147">
        <v>2</v>
      </c>
      <c r="EJ49" s="145"/>
      <c r="EK49" s="145"/>
      <c r="EL49" s="146">
        <v>2</v>
      </c>
      <c r="EM49" s="147">
        <v>2</v>
      </c>
      <c r="EN49" s="145"/>
      <c r="EO49" s="146">
        <v>2</v>
      </c>
      <c r="EP49" s="147">
        <v>2</v>
      </c>
      <c r="EQ49" s="145"/>
      <c r="ER49" s="146">
        <v>2</v>
      </c>
      <c r="ES49" s="147">
        <v>2</v>
      </c>
      <c r="ET49" s="145"/>
      <c r="EU49" s="145"/>
      <c r="EV49" s="146">
        <v>2</v>
      </c>
      <c r="EW49" s="147">
        <v>2</v>
      </c>
      <c r="EX49" s="145"/>
      <c r="EY49" s="146">
        <v>2</v>
      </c>
      <c r="EZ49" s="147">
        <v>2</v>
      </c>
      <c r="FA49" s="145"/>
    </row>
    <row r="50" spans="30:182" x14ac:dyDescent="0.25">
      <c r="AF50" s="146">
        <v>2</v>
      </c>
      <c r="AG50" s="147">
        <v>2</v>
      </c>
      <c r="AI50" s="146">
        <v>2</v>
      </c>
      <c r="AJ50" s="147">
        <v>2</v>
      </c>
      <c r="AK50" s="145"/>
      <c r="AL50" s="146">
        <v>2</v>
      </c>
      <c r="AM50" s="147">
        <v>2</v>
      </c>
      <c r="AN50" s="145"/>
      <c r="AO50" s="145"/>
      <c r="AP50" s="146">
        <v>2</v>
      </c>
      <c r="AQ50" s="147">
        <v>2</v>
      </c>
      <c r="AR50" s="145"/>
      <c r="AS50" s="146">
        <v>2</v>
      </c>
      <c r="AT50" s="147">
        <v>2</v>
      </c>
      <c r="AU50" s="145"/>
      <c r="AV50" s="146">
        <v>2</v>
      </c>
      <c r="AW50" s="147">
        <v>2</v>
      </c>
      <c r="AY50" s="145"/>
      <c r="AZ50" s="146">
        <v>2</v>
      </c>
      <c r="BA50" s="147">
        <v>2</v>
      </c>
      <c r="BB50" s="145"/>
      <c r="BC50" s="146">
        <v>2</v>
      </c>
      <c r="BD50" s="147">
        <v>2</v>
      </c>
      <c r="BE50" s="145"/>
      <c r="BF50" s="146">
        <v>2</v>
      </c>
      <c r="BG50" s="147">
        <v>2</v>
      </c>
      <c r="BH50" s="145"/>
      <c r="BI50" s="146">
        <v>2</v>
      </c>
      <c r="BJ50" s="147">
        <v>2</v>
      </c>
      <c r="BK50" s="145"/>
      <c r="BL50" s="146">
        <v>2</v>
      </c>
      <c r="BM50" s="147">
        <v>2</v>
      </c>
      <c r="BN50" s="145"/>
      <c r="BO50" s="145"/>
      <c r="BP50" s="146">
        <v>2</v>
      </c>
      <c r="BQ50" s="147">
        <v>2</v>
      </c>
      <c r="BR50" s="145"/>
      <c r="BS50" s="146">
        <v>2</v>
      </c>
      <c r="BT50" s="147">
        <v>2</v>
      </c>
      <c r="BU50" s="145"/>
      <c r="BV50" s="146">
        <v>2</v>
      </c>
      <c r="BW50" s="147">
        <v>2</v>
      </c>
      <c r="BX50" s="145"/>
      <c r="BY50" s="146">
        <v>2</v>
      </c>
      <c r="BZ50" s="147">
        <v>2</v>
      </c>
      <c r="CA50" s="145"/>
      <c r="CB50" s="146">
        <v>2</v>
      </c>
      <c r="CC50" s="147">
        <v>2</v>
      </c>
      <c r="CD50" s="145"/>
      <c r="CE50" s="145"/>
      <c r="CF50" s="146">
        <v>2</v>
      </c>
      <c r="CG50" s="147">
        <v>2</v>
      </c>
      <c r="CH50" s="145"/>
      <c r="CI50" s="146">
        <v>2</v>
      </c>
      <c r="CJ50" s="147">
        <v>2</v>
      </c>
      <c r="CK50" s="145"/>
      <c r="CL50" s="146">
        <v>2</v>
      </c>
      <c r="CM50" s="147">
        <v>2</v>
      </c>
      <c r="CN50" s="145"/>
      <c r="CO50" s="145"/>
      <c r="CP50" s="146">
        <v>2</v>
      </c>
      <c r="CQ50" s="147">
        <v>2</v>
      </c>
      <c r="CR50" s="145"/>
      <c r="CS50" s="146">
        <v>2</v>
      </c>
      <c r="CT50" s="147">
        <v>2</v>
      </c>
      <c r="CU50" s="145"/>
      <c r="CV50" s="146">
        <v>2</v>
      </c>
      <c r="CW50" s="147">
        <v>2</v>
      </c>
      <c r="CX50" s="145"/>
      <c r="CY50" s="146">
        <v>2</v>
      </c>
      <c r="CZ50" s="147">
        <v>2</v>
      </c>
      <c r="DA50" s="145"/>
      <c r="DB50" s="146">
        <v>2</v>
      </c>
      <c r="DC50" s="147">
        <v>2</v>
      </c>
      <c r="DD50" s="145"/>
      <c r="DE50" s="145"/>
      <c r="DF50" s="146">
        <v>2</v>
      </c>
      <c r="DG50" s="147">
        <v>2</v>
      </c>
      <c r="DH50" s="145"/>
      <c r="DI50" s="146">
        <v>2</v>
      </c>
      <c r="DJ50" s="147">
        <v>2</v>
      </c>
      <c r="DK50" s="145"/>
      <c r="DL50" s="146">
        <v>2</v>
      </c>
      <c r="DM50" s="147">
        <v>2</v>
      </c>
      <c r="DN50" s="145"/>
      <c r="DO50" s="146">
        <v>2</v>
      </c>
      <c r="DP50" s="147">
        <v>2</v>
      </c>
      <c r="DQ50" s="145"/>
      <c r="DR50" s="146">
        <v>2</v>
      </c>
      <c r="DS50" s="147">
        <v>2</v>
      </c>
      <c r="DT50" s="145"/>
      <c r="DU50" s="145"/>
      <c r="DV50" s="146">
        <v>2</v>
      </c>
      <c r="DW50" s="147">
        <v>2</v>
      </c>
      <c r="DX50" s="145"/>
      <c r="DY50" s="146">
        <v>2</v>
      </c>
      <c r="DZ50" s="147">
        <v>2</v>
      </c>
      <c r="EA50" s="145"/>
      <c r="EB50" s="146">
        <v>2</v>
      </c>
      <c r="EC50" s="147">
        <v>2</v>
      </c>
      <c r="ED50" s="145"/>
      <c r="EE50" s="146">
        <v>2</v>
      </c>
      <c r="EF50" s="147">
        <v>2</v>
      </c>
      <c r="EG50" s="145"/>
      <c r="EH50" s="146">
        <v>2</v>
      </c>
      <c r="EI50" s="147">
        <v>2</v>
      </c>
      <c r="EJ50" s="145"/>
      <c r="EK50" s="145"/>
      <c r="EL50" s="146">
        <v>2</v>
      </c>
      <c r="EM50" s="147">
        <v>2</v>
      </c>
      <c r="EN50" s="145"/>
      <c r="EO50" s="146">
        <v>2</v>
      </c>
      <c r="EP50" s="147">
        <v>2</v>
      </c>
      <c r="EQ50" s="145"/>
      <c r="ER50" s="146">
        <v>2</v>
      </c>
      <c r="ES50" s="147">
        <v>2</v>
      </c>
      <c r="ET50" s="145"/>
      <c r="EU50" s="145"/>
      <c r="EV50" s="146">
        <v>2</v>
      </c>
      <c r="EW50" s="147">
        <v>2</v>
      </c>
      <c r="EX50" s="145"/>
      <c r="EY50" s="146">
        <v>2</v>
      </c>
      <c r="EZ50" s="147">
        <v>2</v>
      </c>
      <c r="FA50" s="145"/>
    </row>
    <row r="51" spans="30:182" x14ac:dyDescent="0.25">
      <c r="AF51" s="146">
        <v>2</v>
      </c>
      <c r="AG51" s="147">
        <v>2</v>
      </c>
      <c r="AI51" s="146">
        <v>2</v>
      </c>
      <c r="AJ51" s="147">
        <v>2</v>
      </c>
      <c r="AK51" s="145"/>
      <c r="AL51" s="146">
        <v>2</v>
      </c>
      <c r="AM51" s="147">
        <v>2</v>
      </c>
      <c r="AN51" s="145"/>
      <c r="AO51" s="145"/>
      <c r="AP51" s="146">
        <v>2</v>
      </c>
      <c r="AQ51" s="147">
        <v>2</v>
      </c>
      <c r="AR51" s="145"/>
      <c r="AS51" s="146">
        <v>2</v>
      </c>
      <c r="AT51" s="147">
        <v>2</v>
      </c>
      <c r="AU51" s="145"/>
      <c r="AV51" s="146">
        <v>2</v>
      </c>
      <c r="AW51" s="147">
        <v>2</v>
      </c>
      <c r="AY51" s="145"/>
      <c r="AZ51" s="146">
        <v>2</v>
      </c>
      <c r="BA51" s="147">
        <v>2</v>
      </c>
      <c r="BB51" s="145"/>
      <c r="BC51" s="146">
        <v>2</v>
      </c>
      <c r="BD51" s="147">
        <v>2</v>
      </c>
      <c r="BE51" s="145"/>
      <c r="BF51" s="146">
        <v>2</v>
      </c>
      <c r="BG51" s="147">
        <v>2</v>
      </c>
      <c r="BH51" s="145"/>
      <c r="BI51" s="146">
        <v>2</v>
      </c>
      <c r="BJ51" s="147">
        <v>2</v>
      </c>
      <c r="BK51" s="145"/>
      <c r="BL51" s="146">
        <v>2</v>
      </c>
      <c r="BM51" s="147">
        <v>2</v>
      </c>
      <c r="BN51" s="145"/>
      <c r="BO51" s="145"/>
      <c r="BP51" s="146">
        <v>2</v>
      </c>
      <c r="BQ51" s="147">
        <v>2</v>
      </c>
      <c r="BR51" s="145"/>
      <c r="BS51" s="146">
        <v>2</v>
      </c>
      <c r="BT51" s="147">
        <v>2</v>
      </c>
      <c r="BU51" s="145"/>
      <c r="BV51" s="146">
        <v>2</v>
      </c>
      <c r="BW51" s="147">
        <v>2</v>
      </c>
      <c r="BX51" s="145"/>
      <c r="BY51" s="146">
        <v>2</v>
      </c>
      <c r="BZ51" s="147">
        <v>2</v>
      </c>
      <c r="CA51" s="145"/>
      <c r="CB51" s="146">
        <v>2</v>
      </c>
      <c r="CC51" s="147">
        <v>2</v>
      </c>
      <c r="CD51" s="145"/>
      <c r="CE51" s="145"/>
      <c r="CF51" s="146">
        <v>2</v>
      </c>
      <c r="CG51" s="147">
        <v>2</v>
      </c>
      <c r="CH51" s="145"/>
      <c r="CI51" s="146">
        <v>2</v>
      </c>
      <c r="CJ51" s="147">
        <v>2</v>
      </c>
      <c r="CK51" s="145"/>
      <c r="CL51" s="146">
        <v>2</v>
      </c>
      <c r="CM51" s="147">
        <v>2</v>
      </c>
      <c r="CN51" s="145"/>
      <c r="CO51" s="145"/>
      <c r="CP51" s="146">
        <v>2</v>
      </c>
      <c r="CQ51" s="147">
        <v>2</v>
      </c>
      <c r="CR51" s="145"/>
      <c r="CS51" s="146">
        <v>2</v>
      </c>
      <c r="CT51" s="147">
        <v>2</v>
      </c>
      <c r="CU51" s="145"/>
      <c r="CV51" s="146">
        <v>2</v>
      </c>
      <c r="CW51" s="147">
        <v>2</v>
      </c>
      <c r="CX51" s="145"/>
      <c r="CY51" s="146">
        <v>2</v>
      </c>
      <c r="CZ51" s="147">
        <v>2</v>
      </c>
      <c r="DA51" s="145"/>
      <c r="DB51" s="146">
        <v>2</v>
      </c>
      <c r="DC51" s="147">
        <v>2</v>
      </c>
      <c r="DD51" s="145"/>
      <c r="DE51" s="145"/>
      <c r="DF51" s="146">
        <v>2</v>
      </c>
      <c r="DG51" s="147">
        <v>2</v>
      </c>
      <c r="DH51" s="145"/>
      <c r="DI51" s="146">
        <v>2</v>
      </c>
      <c r="DJ51" s="147">
        <v>2</v>
      </c>
      <c r="DK51" s="145"/>
      <c r="DL51" s="146">
        <v>2</v>
      </c>
      <c r="DM51" s="147">
        <v>2</v>
      </c>
      <c r="DN51" s="145"/>
      <c r="DO51" s="146">
        <v>2</v>
      </c>
      <c r="DP51" s="147">
        <v>2</v>
      </c>
      <c r="DQ51" s="145"/>
      <c r="DR51" s="146">
        <v>2</v>
      </c>
      <c r="DS51" s="147">
        <v>2</v>
      </c>
      <c r="DT51" s="145"/>
      <c r="DU51" s="145"/>
      <c r="DV51" s="146">
        <v>2</v>
      </c>
      <c r="DW51" s="147">
        <v>2</v>
      </c>
      <c r="DX51" s="145"/>
      <c r="DY51" s="146">
        <v>2</v>
      </c>
      <c r="DZ51" s="147">
        <v>2</v>
      </c>
      <c r="EA51" s="145"/>
      <c r="EB51" s="146">
        <v>2</v>
      </c>
      <c r="EC51" s="147">
        <v>2</v>
      </c>
      <c r="ED51" s="145"/>
      <c r="EE51" s="146">
        <v>2</v>
      </c>
      <c r="EF51" s="147">
        <v>2</v>
      </c>
      <c r="EG51" s="145"/>
      <c r="EH51" s="146">
        <v>2</v>
      </c>
      <c r="EI51" s="147">
        <v>2</v>
      </c>
      <c r="EJ51" s="145"/>
      <c r="EK51" s="145"/>
      <c r="EL51" s="146">
        <v>2</v>
      </c>
      <c r="EM51" s="147">
        <v>2</v>
      </c>
      <c r="EN51" s="145"/>
      <c r="EO51" s="146">
        <v>2</v>
      </c>
      <c r="EP51" s="147">
        <v>2</v>
      </c>
      <c r="EQ51" s="145"/>
      <c r="ER51" s="146">
        <v>2</v>
      </c>
      <c r="ES51" s="147">
        <v>2</v>
      </c>
      <c r="ET51" s="145"/>
      <c r="EU51" s="145"/>
      <c r="EV51" s="146">
        <v>2</v>
      </c>
      <c r="EW51" s="147">
        <v>2</v>
      </c>
      <c r="EX51" s="145"/>
      <c r="EY51" s="146">
        <v>2</v>
      </c>
      <c r="EZ51" s="147">
        <v>2</v>
      </c>
      <c r="FA51" s="145"/>
    </row>
    <row r="52" spans="30:182" x14ac:dyDescent="0.25">
      <c r="AF52" s="146">
        <v>2</v>
      </c>
      <c r="AG52" s="147">
        <v>2</v>
      </c>
      <c r="AI52" s="146">
        <v>2</v>
      </c>
      <c r="AJ52" s="147">
        <v>2</v>
      </c>
      <c r="AK52" s="145"/>
      <c r="AL52" s="146">
        <v>2</v>
      </c>
      <c r="AM52" s="147">
        <v>2</v>
      </c>
      <c r="AN52" s="145"/>
      <c r="AO52" s="145"/>
      <c r="AP52" s="146">
        <v>2</v>
      </c>
      <c r="AQ52" s="147">
        <v>2</v>
      </c>
      <c r="AR52" s="145"/>
      <c r="AS52" s="146">
        <v>2</v>
      </c>
      <c r="AT52" s="147">
        <v>2</v>
      </c>
      <c r="AU52" s="145"/>
      <c r="AV52" s="146">
        <v>2</v>
      </c>
      <c r="AW52" s="147">
        <v>2</v>
      </c>
      <c r="AY52" s="145"/>
      <c r="AZ52" s="146">
        <v>2</v>
      </c>
      <c r="BA52" s="147">
        <v>2</v>
      </c>
      <c r="BB52" s="145"/>
      <c r="BC52" s="146">
        <v>2</v>
      </c>
      <c r="BD52" s="147">
        <v>2</v>
      </c>
      <c r="BE52" s="145"/>
      <c r="BF52" s="146">
        <v>2</v>
      </c>
      <c r="BG52" s="147">
        <v>2</v>
      </c>
      <c r="BH52" s="145"/>
      <c r="BI52" s="146">
        <v>2</v>
      </c>
      <c r="BJ52" s="147">
        <v>2</v>
      </c>
      <c r="BK52" s="145"/>
      <c r="BL52" s="146">
        <v>2</v>
      </c>
      <c r="BM52" s="147">
        <v>2</v>
      </c>
      <c r="BN52" s="145"/>
      <c r="BO52" s="145"/>
      <c r="BP52" s="146">
        <v>2</v>
      </c>
      <c r="BQ52" s="147">
        <v>2</v>
      </c>
      <c r="BR52" s="145"/>
      <c r="BS52" s="146">
        <v>2</v>
      </c>
      <c r="BT52" s="147">
        <v>2</v>
      </c>
      <c r="BU52" s="145"/>
      <c r="BV52" s="146">
        <v>2</v>
      </c>
      <c r="BW52" s="147">
        <v>2</v>
      </c>
      <c r="BX52" s="145"/>
      <c r="BY52" s="146">
        <v>2</v>
      </c>
      <c r="BZ52" s="147">
        <v>2</v>
      </c>
      <c r="CA52" s="145"/>
      <c r="CB52" s="146">
        <v>2</v>
      </c>
      <c r="CC52" s="147">
        <v>2</v>
      </c>
      <c r="CD52" s="145"/>
      <c r="CE52" s="145"/>
      <c r="CF52" s="146">
        <v>2</v>
      </c>
      <c r="CG52" s="147">
        <v>2</v>
      </c>
      <c r="CH52" s="145"/>
      <c r="CI52" s="146">
        <v>2</v>
      </c>
      <c r="CJ52" s="147">
        <v>2</v>
      </c>
      <c r="CK52" s="145"/>
      <c r="CL52" s="146">
        <v>2</v>
      </c>
      <c r="CM52" s="147">
        <v>2</v>
      </c>
      <c r="CN52" s="145"/>
      <c r="CO52" s="145"/>
      <c r="CP52" s="146">
        <v>2</v>
      </c>
      <c r="CQ52" s="147">
        <v>2</v>
      </c>
      <c r="CR52" s="145"/>
      <c r="CS52" s="146">
        <v>2</v>
      </c>
      <c r="CT52" s="147">
        <v>2</v>
      </c>
      <c r="CU52" s="145"/>
      <c r="CV52" s="146">
        <v>2</v>
      </c>
      <c r="CW52" s="147">
        <v>2</v>
      </c>
      <c r="CX52" s="145"/>
      <c r="CY52" s="146">
        <v>2</v>
      </c>
      <c r="CZ52" s="147">
        <v>2</v>
      </c>
      <c r="DA52" s="145"/>
      <c r="DB52" s="146">
        <v>2</v>
      </c>
      <c r="DC52" s="147">
        <v>2</v>
      </c>
      <c r="DD52" s="145"/>
      <c r="DE52" s="145"/>
      <c r="DF52" s="146">
        <v>2</v>
      </c>
      <c r="DG52" s="147">
        <v>2</v>
      </c>
      <c r="DH52" s="145"/>
      <c r="DI52" s="146">
        <v>2</v>
      </c>
      <c r="DJ52" s="147">
        <v>2</v>
      </c>
      <c r="DK52" s="145"/>
      <c r="DL52" s="146">
        <v>2</v>
      </c>
      <c r="DM52" s="147">
        <v>2</v>
      </c>
      <c r="DN52" s="145"/>
      <c r="DO52" s="146">
        <v>2</v>
      </c>
      <c r="DP52" s="147">
        <v>2</v>
      </c>
      <c r="DQ52" s="145"/>
      <c r="DR52" s="146">
        <v>2</v>
      </c>
      <c r="DS52" s="147">
        <v>2</v>
      </c>
      <c r="DT52" s="145"/>
      <c r="DU52" s="145"/>
      <c r="DV52" s="146">
        <v>2</v>
      </c>
      <c r="DW52" s="147">
        <v>2</v>
      </c>
      <c r="DX52" s="145"/>
      <c r="DY52" s="146">
        <v>2</v>
      </c>
      <c r="DZ52" s="147">
        <v>2</v>
      </c>
      <c r="EA52" s="145"/>
      <c r="EB52" s="146">
        <v>2</v>
      </c>
      <c r="EC52" s="147">
        <v>2</v>
      </c>
      <c r="ED52" s="145"/>
      <c r="EE52" s="146">
        <v>2</v>
      </c>
      <c r="EF52" s="147">
        <v>2</v>
      </c>
      <c r="EG52" s="145"/>
      <c r="EH52" s="146">
        <v>2</v>
      </c>
      <c r="EI52" s="147">
        <v>2</v>
      </c>
      <c r="EJ52" s="145"/>
      <c r="EK52" s="145"/>
      <c r="EL52" s="146">
        <v>2</v>
      </c>
      <c r="EM52" s="147">
        <v>2</v>
      </c>
      <c r="EN52" s="145"/>
      <c r="EO52" s="146">
        <v>2</v>
      </c>
      <c r="EP52" s="147">
        <v>2</v>
      </c>
      <c r="EQ52" s="145"/>
      <c r="ER52" s="146">
        <v>2</v>
      </c>
      <c r="ES52" s="147">
        <v>2</v>
      </c>
      <c r="ET52" s="145"/>
      <c r="EU52" s="145"/>
      <c r="EV52" s="146">
        <v>2</v>
      </c>
      <c r="EW52" s="147">
        <v>2</v>
      </c>
      <c r="EX52" s="145"/>
      <c r="EY52" s="146">
        <v>2</v>
      </c>
      <c r="EZ52" s="147">
        <v>2</v>
      </c>
      <c r="FA52" s="145"/>
    </row>
    <row r="53" spans="30:182" x14ac:dyDescent="0.25">
      <c r="AF53" s="146">
        <v>2</v>
      </c>
      <c r="AG53" s="147">
        <v>2</v>
      </c>
      <c r="AI53" s="146">
        <v>2</v>
      </c>
      <c r="AJ53" s="147">
        <v>2</v>
      </c>
      <c r="AK53" s="145"/>
      <c r="AL53" s="146">
        <v>2</v>
      </c>
      <c r="AM53" s="147">
        <v>2</v>
      </c>
      <c r="AN53" s="145"/>
      <c r="AO53" s="145"/>
      <c r="AP53" s="146">
        <v>2</v>
      </c>
      <c r="AQ53" s="147">
        <v>2</v>
      </c>
      <c r="AR53" s="145"/>
      <c r="AS53" s="146">
        <v>2</v>
      </c>
      <c r="AT53" s="147">
        <v>2</v>
      </c>
      <c r="AU53" s="145"/>
      <c r="AV53" s="146">
        <v>2</v>
      </c>
      <c r="AW53" s="147">
        <v>2</v>
      </c>
      <c r="AY53" s="145"/>
      <c r="AZ53" s="146">
        <v>2</v>
      </c>
      <c r="BA53" s="147">
        <v>2</v>
      </c>
      <c r="BB53" s="145"/>
      <c r="BC53" s="146">
        <v>2</v>
      </c>
      <c r="BD53" s="147">
        <v>2</v>
      </c>
      <c r="BE53" s="145"/>
      <c r="BF53" s="146">
        <v>2</v>
      </c>
      <c r="BG53" s="147">
        <v>2</v>
      </c>
      <c r="BH53" s="145"/>
      <c r="BI53" s="146">
        <v>2</v>
      </c>
      <c r="BJ53" s="147">
        <v>2</v>
      </c>
      <c r="BK53" s="145"/>
      <c r="BL53" s="146">
        <v>2</v>
      </c>
      <c r="BM53" s="147">
        <v>2</v>
      </c>
      <c r="BN53" s="145"/>
      <c r="BO53" s="145"/>
      <c r="BP53" s="146">
        <v>2</v>
      </c>
      <c r="BQ53" s="147">
        <v>2</v>
      </c>
      <c r="BR53" s="145"/>
      <c r="BS53" s="146">
        <v>2</v>
      </c>
      <c r="BT53" s="147">
        <v>2</v>
      </c>
      <c r="BU53" s="145"/>
      <c r="BV53" s="146">
        <v>2</v>
      </c>
      <c r="BW53" s="147">
        <v>2</v>
      </c>
      <c r="BX53" s="145"/>
      <c r="BY53" s="146">
        <v>2</v>
      </c>
      <c r="BZ53" s="147">
        <v>2</v>
      </c>
      <c r="CA53" s="145"/>
      <c r="CB53" s="146">
        <v>2</v>
      </c>
      <c r="CC53" s="147">
        <v>2</v>
      </c>
      <c r="CD53" s="145"/>
      <c r="CE53" s="145"/>
      <c r="CF53" s="146">
        <v>2</v>
      </c>
      <c r="CG53" s="147">
        <v>2</v>
      </c>
      <c r="CH53" s="145"/>
      <c r="CI53" s="146">
        <v>2</v>
      </c>
      <c r="CJ53" s="147">
        <v>2</v>
      </c>
      <c r="CK53" s="145"/>
      <c r="CL53" s="146">
        <v>2</v>
      </c>
      <c r="CM53" s="147">
        <v>2</v>
      </c>
      <c r="CN53" s="145"/>
      <c r="CO53" s="145"/>
      <c r="CP53" s="146">
        <v>2</v>
      </c>
      <c r="CQ53" s="147">
        <v>2</v>
      </c>
      <c r="CR53" s="145"/>
      <c r="CS53" s="146">
        <v>2</v>
      </c>
      <c r="CT53" s="147">
        <v>2</v>
      </c>
      <c r="CU53" s="145"/>
      <c r="CV53" s="146">
        <v>2</v>
      </c>
      <c r="CW53" s="147">
        <v>2</v>
      </c>
      <c r="CX53" s="145"/>
      <c r="CY53" s="146">
        <v>2</v>
      </c>
      <c r="CZ53" s="147">
        <v>2</v>
      </c>
      <c r="DA53" s="145"/>
      <c r="DB53" s="146">
        <v>2</v>
      </c>
      <c r="DC53" s="147">
        <v>2</v>
      </c>
      <c r="DD53" s="145"/>
      <c r="DE53" s="145"/>
      <c r="DF53" s="146">
        <v>2</v>
      </c>
      <c r="DG53" s="147">
        <v>2</v>
      </c>
      <c r="DH53" s="145"/>
      <c r="DI53" s="146">
        <v>2</v>
      </c>
      <c r="DJ53" s="147">
        <v>2</v>
      </c>
      <c r="DK53" s="145"/>
      <c r="DL53" s="146">
        <v>2</v>
      </c>
      <c r="DM53" s="147">
        <v>2</v>
      </c>
      <c r="DN53" s="145"/>
      <c r="DO53" s="146">
        <v>2</v>
      </c>
      <c r="DP53" s="147">
        <v>2</v>
      </c>
      <c r="DQ53" s="145"/>
      <c r="DR53" s="146">
        <v>2</v>
      </c>
      <c r="DS53" s="147">
        <v>2</v>
      </c>
      <c r="DT53" s="145"/>
      <c r="DU53" s="145"/>
      <c r="DV53" s="146">
        <v>2</v>
      </c>
      <c r="DW53" s="147">
        <v>2</v>
      </c>
      <c r="DX53" s="145"/>
      <c r="DY53" s="146">
        <v>2</v>
      </c>
      <c r="DZ53" s="147">
        <v>2</v>
      </c>
      <c r="EA53" s="145"/>
      <c r="EB53" s="146">
        <v>2</v>
      </c>
      <c r="EC53" s="147">
        <v>2</v>
      </c>
      <c r="ED53" s="145"/>
      <c r="EE53" s="146">
        <v>2</v>
      </c>
      <c r="EF53" s="147">
        <v>2</v>
      </c>
      <c r="EG53" s="145"/>
      <c r="EH53" s="146">
        <v>2</v>
      </c>
      <c r="EI53" s="147">
        <v>2</v>
      </c>
      <c r="EJ53" s="145"/>
      <c r="EK53" s="145"/>
      <c r="EL53" s="146">
        <v>2</v>
      </c>
      <c r="EM53" s="147">
        <v>2</v>
      </c>
      <c r="EN53" s="145"/>
      <c r="EO53" s="146">
        <v>2</v>
      </c>
      <c r="EP53" s="147">
        <v>2</v>
      </c>
      <c r="EQ53" s="145"/>
      <c r="ER53" s="146">
        <v>2</v>
      </c>
      <c r="ES53" s="147">
        <v>2</v>
      </c>
      <c r="ET53" s="145"/>
      <c r="EU53" s="145"/>
      <c r="EV53" s="146">
        <v>2</v>
      </c>
      <c r="EW53" s="147">
        <v>2</v>
      </c>
      <c r="EX53" s="145"/>
      <c r="EY53" s="146">
        <v>2</v>
      </c>
      <c r="EZ53" s="147">
        <v>2</v>
      </c>
      <c r="FA53" s="145"/>
    </row>
    <row r="54" spans="30:182" x14ac:dyDescent="0.25">
      <c r="AF54" s="146">
        <v>2</v>
      </c>
      <c r="AG54" s="147">
        <v>2</v>
      </c>
      <c r="AI54" s="146">
        <v>2</v>
      </c>
      <c r="AJ54" s="147">
        <v>2</v>
      </c>
      <c r="AK54" s="145"/>
      <c r="AL54" s="146">
        <v>2</v>
      </c>
      <c r="AM54" s="147">
        <v>2</v>
      </c>
      <c r="AN54" s="145"/>
      <c r="AO54" s="145"/>
      <c r="AP54" s="146">
        <v>2</v>
      </c>
      <c r="AQ54" s="147">
        <v>2</v>
      </c>
      <c r="AR54" s="145"/>
      <c r="AS54" s="146">
        <v>2</v>
      </c>
      <c r="AT54" s="147">
        <v>2</v>
      </c>
      <c r="AU54" s="145"/>
      <c r="AV54" s="146">
        <v>2</v>
      </c>
      <c r="AW54" s="147">
        <v>2</v>
      </c>
      <c r="AY54" s="145"/>
      <c r="AZ54" s="146">
        <v>2</v>
      </c>
      <c r="BA54" s="147">
        <v>2</v>
      </c>
      <c r="BB54" s="145"/>
      <c r="BC54" s="146">
        <v>2</v>
      </c>
      <c r="BD54" s="147">
        <v>2</v>
      </c>
      <c r="BE54" s="145"/>
      <c r="BF54" s="146">
        <v>2</v>
      </c>
      <c r="BG54" s="147">
        <v>2</v>
      </c>
      <c r="BH54" s="145"/>
      <c r="BI54" s="146">
        <v>2</v>
      </c>
      <c r="BJ54" s="147">
        <v>2</v>
      </c>
      <c r="BK54" s="145"/>
      <c r="BL54" s="146">
        <v>2</v>
      </c>
      <c r="BM54" s="147">
        <v>2</v>
      </c>
      <c r="BN54" s="145"/>
      <c r="BO54" s="145"/>
      <c r="BP54" s="146">
        <v>2</v>
      </c>
      <c r="BQ54" s="147">
        <v>2</v>
      </c>
      <c r="BR54" s="145"/>
      <c r="BS54" s="146">
        <v>2</v>
      </c>
      <c r="BT54" s="147">
        <v>2</v>
      </c>
      <c r="BU54" s="145"/>
      <c r="BV54" s="146">
        <v>2</v>
      </c>
      <c r="BW54" s="147">
        <v>2</v>
      </c>
      <c r="BX54" s="145"/>
      <c r="BY54" s="146">
        <v>2</v>
      </c>
      <c r="BZ54" s="147">
        <v>2</v>
      </c>
      <c r="CA54" s="145"/>
      <c r="CB54" s="146">
        <v>2</v>
      </c>
      <c r="CC54" s="147">
        <v>2</v>
      </c>
      <c r="CD54" s="145"/>
      <c r="CE54" s="145"/>
      <c r="CF54" s="146">
        <v>2</v>
      </c>
      <c r="CG54" s="147">
        <v>2</v>
      </c>
      <c r="CH54" s="145"/>
      <c r="CI54" s="146">
        <v>2</v>
      </c>
      <c r="CJ54" s="147">
        <v>2</v>
      </c>
      <c r="CK54" s="145"/>
      <c r="CL54" s="146">
        <v>2</v>
      </c>
      <c r="CM54" s="147">
        <v>2</v>
      </c>
      <c r="CN54" s="145"/>
      <c r="CO54" s="145"/>
      <c r="CP54" s="146">
        <v>2</v>
      </c>
      <c r="CQ54" s="147">
        <v>2</v>
      </c>
      <c r="CR54" s="145"/>
      <c r="CS54" s="146">
        <v>2</v>
      </c>
      <c r="CT54" s="147">
        <v>2</v>
      </c>
      <c r="CU54" s="145"/>
      <c r="CV54" s="146">
        <v>2</v>
      </c>
      <c r="CW54" s="147">
        <v>2</v>
      </c>
      <c r="CX54" s="145"/>
      <c r="CY54" s="146">
        <v>2</v>
      </c>
      <c r="CZ54" s="147">
        <v>2</v>
      </c>
      <c r="DA54" s="145"/>
      <c r="DB54" s="146">
        <v>2</v>
      </c>
      <c r="DC54" s="147">
        <v>2</v>
      </c>
      <c r="DD54" s="145"/>
      <c r="DE54" s="145"/>
      <c r="DF54" s="146">
        <v>2</v>
      </c>
      <c r="DG54" s="147">
        <v>2</v>
      </c>
      <c r="DH54" s="145"/>
      <c r="DI54" s="146">
        <v>2</v>
      </c>
      <c r="DJ54" s="147">
        <v>2</v>
      </c>
      <c r="DK54" s="145"/>
      <c r="DL54" s="146">
        <v>2</v>
      </c>
      <c r="DM54" s="147">
        <v>2</v>
      </c>
      <c r="DN54" s="145"/>
      <c r="DO54" s="146">
        <v>2</v>
      </c>
      <c r="DP54" s="147">
        <v>2</v>
      </c>
      <c r="DQ54" s="145"/>
      <c r="DR54" s="146">
        <v>2</v>
      </c>
      <c r="DS54" s="147">
        <v>2</v>
      </c>
      <c r="DT54" s="145"/>
      <c r="DU54" s="145"/>
      <c r="DV54" s="146">
        <v>2</v>
      </c>
      <c r="DW54" s="147">
        <v>2</v>
      </c>
      <c r="DX54" s="145"/>
      <c r="DY54" s="146">
        <v>2</v>
      </c>
      <c r="DZ54" s="147">
        <v>2</v>
      </c>
      <c r="EA54" s="145"/>
      <c r="EB54" s="146">
        <v>2</v>
      </c>
      <c r="EC54" s="147">
        <v>2</v>
      </c>
      <c r="ED54" s="145"/>
      <c r="EE54" s="146">
        <v>2</v>
      </c>
      <c r="EF54" s="147">
        <v>2</v>
      </c>
      <c r="EG54" s="145"/>
      <c r="EH54" s="146">
        <v>2</v>
      </c>
      <c r="EI54" s="147">
        <v>2</v>
      </c>
      <c r="EJ54" s="145"/>
      <c r="EK54" s="145"/>
      <c r="EL54" s="146">
        <v>2</v>
      </c>
      <c r="EM54" s="147">
        <v>2</v>
      </c>
      <c r="EN54" s="145"/>
      <c r="EO54" s="146">
        <v>2</v>
      </c>
      <c r="EP54" s="147">
        <v>2</v>
      </c>
      <c r="EQ54" s="145"/>
      <c r="ER54" s="146">
        <v>2</v>
      </c>
      <c r="ES54" s="147">
        <v>2</v>
      </c>
      <c r="ET54" s="145"/>
      <c r="EU54" s="145"/>
      <c r="EV54" s="146">
        <v>2</v>
      </c>
      <c r="EW54" s="147">
        <v>2</v>
      </c>
      <c r="EX54" s="145"/>
      <c r="EY54" s="146">
        <v>2</v>
      </c>
      <c r="EZ54" s="147">
        <v>2</v>
      </c>
      <c r="FA54" s="145"/>
    </row>
    <row r="55" spans="30:182" x14ac:dyDescent="0.25">
      <c r="AF55" s="146">
        <v>2</v>
      </c>
      <c r="AG55" s="147">
        <v>2</v>
      </c>
      <c r="AI55" s="146">
        <v>2</v>
      </c>
      <c r="AJ55" s="147">
        <v>2</v>
      </c>
      <c r="AK55" s="145"/>
      <c r="AL55" s="146">
        <v>2</v>
      </c>
      <c r="AM55" s="147">
        <v>2</v>
      </c>
      <c r="AN55" s="145"/>
      <c r="AO55" s="145"/>
      <c r="AP55" s="146">
        <v>2</v>
      </c>
      <c r="AQ55" s="147">
        <v>2</v>
      </c>
      <c r="AR55" s="145"/>
      <c r="AS55" s="146">
        <v>2</v>
      </c>
      <c r="AT55" s="147">
        <v>2</v>
      </c>
      <c r="AU55" s="145"/>
      <c r="AV55" s="146">
        <v>2</v>
      </c>
      <c r="AW55" s="147">
        <v>2</v>
      </c>
      <c r="AY55" s="145"/>
      <c r="AZ55" s="146">
        <v>2</v>
      </c>
      <c r="BA55" s="147">
        <v>2</v>
      </c>
      <c r="BB55" s="145"/>
      <c r="BC55" s="146">
        <v>2</v>
      </c>
      <c r="BD55" s="147">
        <v>2</v>
      </c>
      <c r="BE55" s="145"/>
      <c r="BF55" s="146">
        <v>2</v>
      </c>
      <c r="BG55" s="147">
        <v>2</v>
      </c>
      <c r="BH55" s="145"/>
      <c r="BI55" s="146">
        <v>2</v>
      </c>
      <c r="BJ55" s="147">
        <v>2</v>
      </c>
      <c r="BK55" s="145"/>
      <c r="BL55" s="146">
        <v>2</v>
      </c>
      <c r="BM55" s="147">
        <v>2</v>
      </c>
      <c r="BN55" s="145"/>
      <c r="BO55" s="145"/>
      <c r="BP55" s="146">
        <v>2</v>
      </c>
      <c r="BQ55" s="147">
        <v>2</v>
      </c>
      <c r="BR55" s="145"/>
      <c r="BS55" s="146">
        <v>2</v>
      </c>
      <c r="BT55" s="147">
        <v>2</v>
      </c>
      <c r="BU55" s="145"/>
      <c r="BV55" s="146">
        <v>2</v>
      </c>
      <c r="BW55" s="147">
        <v>2</v>
      </c>
      <c r="BX55" s="145"/>
      <c r="BY55" s="146">
        <v>2</v>
      </c>
      <c r="BZ55" s="147">
        <v>2</v>
      </c>
      <c r="CA55" s="145"/>
      <c r="CB55" s="146">
        <v>2</v>
      </c>
      <c r="CC55" s="147">
        <v>2</v>
      </c>
      <c r="CD55" s="145"/>
      <c r="CE55" s="145"/>
      <c r="CF55" s="146">
        <v>2</v>
      </c>
      <c r="CG55" s="147">
        <v>2</v>
      </c>
      <c r="CH55" s="145"/>
      <c r="CI55" s="146">
        <v>2</v>
      </c>
      <c r="CJ55" s="147">
        <v>2</v>
      </c>
      <c r="CK55" s="145"/>
      <c r="CL55" s="146">
        <v>2</v>
      </c>
      <c r="CM55" s="147">
        <v>2</v>
      </c>
      <c r="CN55" s="145"/>
      <c r="CO55" s="145"/>
      <c r="CP55" s="146">
        <v>2</v>
      </c>
      <c r="CQ55" s="147">
        <v>2</v>
      </c>
      <c r="CR55" s="145"/>
      <c r="CS55" s="146">
        <v>2</v>
      </c>
      <c r="CT55" s="147">
        <v>2</v>
      </c>
      <c r="CU55" s="145"/>
      <c r="CV55" s="146">
        <v>2</v>
      </c>
      <c r="CW55" s="147">
        <v>2</v>
      </c>
      <c r="CX55" s="145"/>
      <c r="CY55" s="146">
        <v>2</v>
      </c>
      <c r="CZ55" s="147">
        <v>2</v>
      </c>
      <c r="DA55" s="145"/>
      <c r="DB55" s="146">
        <v>2</v>
      </c>
      <c r="DC55" s="147">
        <v>2</v>
      </c>
      <c r="DD55" s="145"/>
      <c r="DE55" s="145"/>
      <c r="DF55" s="146">
        <v>2</v>
      </c>
      <c r="DG55" s="147">
        <v>2</v>
      </c>
      <c r="DH55" s="145"/>
      <c r="DI55" s="146">
        <v>2</v>
      </c>
      <c r="DJ55" s="147">
        <v>2</v>
      </c>
      <c r="DK55" s="145"/>
      <c r="DL55" s="146">
        <v>2</v>
      </c>
      <c r="DM55" s="147">
        <v>2</v>
      </c>
      <c r="DN55" s="145"/>
      <c r="DO55" s="146">
        <v>2</v>
      </c>
      <c r="DP55" s="147">
        <v>2</v>
      </c>
      <c r="DQ55" s="145"/>
      <c r="DR55" s="146">
        <v>2</v>
      </c>
      <c r="DS55" s="147">
        <v>2</v>
      </c>
      <c r="DT55" s="145"/>
      <c r="DU55" s="145"/>
      <c r="DV55" s="146">
        <v>2</v>
      </c>
      <c r="DW55" s="147">
        <v>2</v>
      </c>
      <c r="DX55" s="145"/>
      <c r="DY55" s="146">
        <v>2</v>
      </c>
      <c r="DZ55" s="147">
        <v>2</v>
      </c>
      <c r="EA55" s="145"/>
      <c r="EB55" s="146">
        <v>2</v>
      </c>
      <c r="EC55" s="147">
        <v>2</v>
      </c>
      <c r="ED55" s="145"/>
      <c r="EE55" s="146">
        <v>2</v>
      </c>
      <c r="EF55" s="147">
        <v>2</v>
      </c>
      <c r="EG55" s="145"/>
      <c r="EH55" s="146">
        <v>2</v>
      </c>
      <c r="EI55" s="147">
        <v>2</v>
      </c>
      <c r="EJ55" s="145"/>
      <c r="EK55" s="145"/>
      <c r="EL55" s="146">
        <v>2</v>
      </c>
      <c r="EM55" s="147">
        <v>2</v>
      </c>
      <c r="EN55" s="145"/>
      <c r="EO55" s="146">
        <v>2</v>
      </c>
      <c r="EP55" s="147">
        <v>2</v>
      </c>
      <c r="EQ55" s="145"/>
      <c r="ER55" s="146">
        <v>2</v>
      </c>
      <c r="ES55" s="147">
        <v>2</v>
      </c>
      <c r="ET55" s="145"/>
      <c r="EU55" s="145"/>
      <c r="EV55" s="146">
        <v>2</v>
      </c>
      <c r="EW55" s="147">
        <v>2</v>
      </c>
      <c r="EX55" s="145"/>
      <c r="EY55" s="146">
        <v>2</v>
      </c>
      <c r="EZ55" s="147">
        <v>2</v>
      </c>
      <c r="FA55" s="145"/>
    </row>
    <row r="56" spans="30:182" x14ac:dyDescent="0.25">
      <c r="AF56" s="146">
        <v>2</v>
      </c>
      <c r="AG56" s="147">
        <v>2</v>
      </c>
      <c r="AI56" s="146">
        <v>2</v>
      </c>
      <c r="AJ56" s="147">
        <v>2</v>
      </c>
      <c r="AK56" s="145"/>
      <c r="AL56" s="146">
        <v>2</v>
      </c>
      <c r="AM56" s="147">
        <v>2</v>
      </c>
      <c r="AN56" s="145"/>
      <c r="AO56" s="145"/>
      <c r="AP56" s="146">
        <v>2</v>
      </c>
      <c r="AQ56" s="147">
        <v>2</v>
      </c>
      <c r="AR56" s="145"/>
      <c r="AS56" s="146">
        <v>2</v>
      </c>
      <c r="AT56" s="147">
        <v>2</v>
      </c>
      <c r="AU56" s="145"/>
      <c r="AV56" s="146">
        <v>2</v>
      </c>
      <c r="AW56" s="147">
        <v>2</v>
      </c>
      <c r="AY56" s="145"/>
      <c r="AZ56" s="146">
        <v>2</v>
      </c>
      <c r="BA56" s="147">
        <v>2</v>
      </c>
      <c r="BB56" s="145"/>
      <c r="BC56" s="146">
        <v>2</v>
      </c>
      <c r="BD56" s="147">
        <v>2</v>
      </c>
      <c r="BE56" s="145"/>
      <c r="BF56" s="146">
        <v>2</v>
      </c>
      <c r="BG56" s="147">
        <v>2</v>
      </c>
      <c r="BH56" s="145"/>
      <c r="BI56" s="146">
        <v>2</v>
      </c>
      <c r="BJ56" s="147">
        <v>2</v>
      </c>
      <c r="BK56" s="145"/>
      <c r="BL56" s="146">
        <v>2</v>
      </c>
      <c r="BM56" s="147">
        <v>2</v>
      </c>
      <c r="BN56" s="145"/>
      <c r="BO56" s="145"/>
      <c r="BP56" s="146">
        <v>2</v>
      </c>
      <c r="BQ56" s="147">
        <v>2</v>
      </c>
      <c r="BR56" s="145"/>
      <c r="BS56" s="146">
        <v>2</v>
      </c>
      <c r="BT56" s="147">
        <v>2</v>
      </c>
      <c r="BU56" s="145"/>
      <c r="BV56" s="146">
        <v>2</v>
      </c>
      <c r="BW56" s="147">
        <v>2</v>
      </c>
      <c r="BX56" s="145"/>
      <c r="BY56" s="146">
        <v>2</v>
      </c>
      <c r="BZ56" s="147">
        <v>2</v>
      </c>
      <c r="CA56" s="145"/>
      <c r="CB56" s="146">
        <v>2</v>
      </c>
      <c r="CC56" s="147">
        <v>2</v>
      </c>
      <c r="CD56" s="145"/>
      <c r="CE56" s="145"/>
      <c r="CF56" s="146">
        <v>2</v>
      </c>
      <c r="CG56" s="147">
        <v>2</v>
      </c>
      <c r="CH56" s="145"/>
      <c r="CI56" s="146">
        <v>2</v>
      </c>
      <c r="CJ56" s="147">
        <v>2</v>
      </c>
      <c r="CK56" s="145"/>
      <c r="CL56" s="146">
        <v>2</v>
      </c>
      <c r="CM56" s="147">
        <v>2</v>
      </c>
      <c r="CN56" s="145"/>
      <c r="CO56" s="145"/>
      <c r="CP56" s="146">
        <v>2</v>
      </c>
      <c r="CQ56" s="147">
        <v>2</v>
      </c>
      <c r="CR56" s="145"/>
      <c r="CS56" s="146">
        <v>2</v>
      </c>
      <c r="CT56" s="147">
        <v>2</v>
      </c>
      <c r="CU56" s="145"/>
      <c r="CV56" s="146">
        <v>2</v>
      </c>
      <c r="CW56" s="147">
        <v>2</v>
      </c>
      <c r="CX56" s="145"/>
      <c r="CY56" s="146">
        <v>2</v>
      </c>
      <c r="CZ56" s="147">
        <v>2</v>
      </c>
      <c r="DA56" s="145"/>
      <c r="DB56" s="146">
        <v>2</v>
      </c>
      <c r="DC56" s="147">
        <v>2</v>
      </c>
      <c r="DD56" s="145"/>
      <c r="DE56" s="145"/>
      <c r="DF56" s="146">
        <v>2</v>
      </c>
      <c r="DG56" s="147">
        <v>2</v>
      </c>
      <c r="DH56" s="145"/>
      <c r="DI56" s="146">
        <v>2</v>
      </c>
      <c r="DJ56" s="147">
        <v>2</v>
      </c>
      <c r="DK56" s="145"/>
      <c r="DL56" s="146">
        <v>2</v>
      </c>
      <c r="DM56" s="147">
        <v>2</v>
      </c>
      <c r="DN56" s="145"/>
      <c r="DO56" s="146">
        <v>2</v>
      </c>
      <c r="DP56" s="147">
        <v>2</v>
      </c>
      <c r="DQ56" s="145"/>
      <c r="DR56" s="146">
        <v>2</v>
      </c>
      <c r="DS56" s="147">
        <v>2</v>
      </c>
      <c r="DT56" s="145"/>
      <c r="DU56" s="145"/>
      <c r="DV56" s="146">
        <v>2</v>
      </c>
      <c r="DW56" s="147">
        <v>2</v>
      </c>
      <c r="DX56" s="145"/>
      <c r="DY56" s="146">
        <v>2</v>
      </c>
      <c r="DZ56" s="147">
        <v>2</v>
      </c>
      <c r="EA56" s="145"/>
      <c r="EB56" s="146">
        <v>2</v>
      </c>
      <c r="EC56" s="147">
        <v>2</v>
      </c>
      <c r="ED56" s="145"/>
      <c r="EE56" s="146">
        <v>2</v>
      </c>
      <c r="EF56" s="147">
        <v>2</v>
      </c>
      <c r="EG56" s="145"/>
      <c r="EH56" s="146">
        <v>2</v>
      </c>
      <c r="EI56" s="147">
        <v>2</v>
      </c>
      <c r="EJ56" s="145"/>
      <c r="EK56" s="145"/>
      <c r="EL56" s="146">
        <v>2</v>
      </c>
      <c r="EM56" s="147">
        <v>2</v>
      </c>
      <c r="EN56" s="145"/>
      <c r="EO56" s="146">
        <v>2</v>
      </c>
      <c r="EP56" s="147">
        <v>2</v>
      </c>
      <c r="EQ56" s="145"/>
      <c r="ER56" s="146">
        <v>2</v>
      </c>
      <c r="ES56" s="147">
        <v>2</v>
      </c>
      <c r="ET56" s="145"/>
      <c r="EU56" s="145"/>
      <c r="EV56" s="146">
        <v>2</v>
      </c>
      <c r="EW56" s="147">
        <v>2</v>
      </c>
      <c r="EX56" s="145"/>
      <c r="EY56" s="146">
        <v>2</v>
      </c>
      <c r="EZ56" s="147">
        <v>2</v>
      </c>
      <c r="FA56" s="145"/>
    </row>
    <row r="57" spans="30:182" x14ac:dyDescent="0.25">
      <c r="AF57" s="146">
        <v>2</v>
      </c>
      <c r="AG57" s="147">
        <v>2</v>
      </c>
      <c r="AI57" s="146">
        <v>2</v>
      </c>
      <c r="AJ57" s="147">
        <v>2</v>
      </c>
      <c r="AK57" s="145"/>
      <c r="AL57" s="146">
        <v>2</v>
      </c>
      <c r="AM57" s="147">
        <v>2</v>
      </c>
      <c r="AN57" s="145"/>
      <c r="AO57" s="145"/>
      <c r="AP57" s="146">
        <v>2</v>
      </c>
      <c r="AQ57" s="147">
        <v>2</v>
      </c>
      <c r="AR57" s="145"/>
      <c r="AS57" s="146">
        <v>2</v>
      </c>
      <c r="AT57" s="147">
        <v>2</v>
      </c>
      <c r="AU57" s="145"/>
      <c r="AV57" s="146">
        <v>2</v>
      </c>
      <c r="AW57" s="147">
        <v>2</v>
      </c>
      <c r="AY57" s="145"/>
      <c r="AZ57" s="146">
        <v>2</v>
      </c>
      <c r="BA57" s="147">
        <v>2</v>
      </c>
      <c r="BB57" s="145"/>
      <c r="BC57" s="146">
        <v>2</v>
      </c>
      <c r="BD57" s="147">
        <v>2</v>
      </c>
      <c r="BE57" s="145"/>
      <c r="BF57" s="146">
        <v>2</v>
      </c>
      <c r="BG57" s="147">
        <v>2</v>
      </c>
      <c r="BH57" s="145"/>
      <c r="BI57" s="146">
        <v>2</v>
      </c>
      <c r="BJ57" s="147">
        <v>2</v>
      </c>
      <c r="BK57" s="145"/>
      <c r="BL57" s="146">
        <v>2</v>
      </c>
      <c r="BM57" s="147">
        <v>2</v>
      </c>
      <c r="BN57" s="145"/>
      <c r="BO57" s="145"/>
      <c r="BP57" s="146">
        <v>2</v>
      </c>
      <c r="BQ57" s="147">
        <v>2</v>
      </c>
      <c r="BR57" s="145"/>
      <c r="BS57" s="146">
        <v>2</v>
      </c>
      <c r="BT57" s="147">
        <v>2</v>
      </c>
      <c r="BU57" s="145"/>
      <c r="BV57" s="146">
        <v>2</v>
      </c>
      <c r="BW57" s="147">
        <v>2</v>
      </c>
      <c r="BX57" s="145"/>
      <c r="BY57" s="146">
        <v>2</v>
      </c>
      <c r="BZ57" s="147">
        <v>2</v>
      </c>
      <c r="CA57" s="145"/>
      <c r="CB57" s="146">
        <v>2</v>
      </c>
      <c r="CC57" s="147">
        <v>2</v>
      </c>
      <c r="CD57" s="145"/>
      <c r="CE57" s="145"/>
      <c r="CF57" s="146">
        <v>2</v>
      </c>
      <c r="CG57" s="147">
        <v>2</v>
      </c>
      <c r="CH57" s="145"/>
      <c r="CI57" s="146">
        <v>2</v>
      </c>
      <c r="CJ57" s="147">
        <v>2</v>
      </c>
      <c r="CK57" s="145"/>
      <c r="CL57" s="146">
        <v>2</v>
      </c>
      <c r="CM57" s="147">
        <v>2</v>
      </c>
      <c r="CN57" s="145"/>
      <c r="CO57" s="145"/>
      <c r="CP57" s="146">
        <v>2</v>
      </c>
      <c r="CQ57" s="147">
        <v>2</v>
      </c>
      <c r="CR57" s="145"/>
      <c r="CS57" s="146">
        <v>2</v>
      </c>
      <c r="CT57" s="147">
        <v>2</v>
      </c>
      <c r="CU57" s="145"/>
      <c r="CV57" s="146">
        <v>2</v>
      </c>
      <c r="CW57" s="147">
        <v>2</v>
      </c>
      <c r="CX57" s="145"/>
      <c r="CY57" s="146">
        <v>2</v>
      </c>
      <c r="CZ57" s="147">
        <v>2</v>
      </c>
      <c r="DA57" s="145"/>
      <c r="DB57" s="146">
        <v>2</v>
      </c>
      <c r="DC57" s="147">
        <v>2</v>
      </c>
      <c r="DD57" s="145"/>
      <c r="DE57" s="145"/>
      <c r="DF57" s="146">
        <v>2</v>
      </c>
      <c r="DG57" s="147">
        <v>2</v>
      </c>
      <c r="DH57" s="145"/>
      <c r="DI57" s="146">
        <v>2</v>
      </c>
      <c r="DJ57" s="147">
        <v>2</v>
      </c>
      <c r="DK57" s="145"/>
      <c r="DL57" s="146">
        <v>2</v>
      </c>
      <c r="DM57" s="147">
        <v>2</v>
      </c>
      <c r="DN57" s="145"/>
      <c r="DO57" s="146">
        <v>2</v>
      </c>
      <c r="DP57" s="147">
        <v>2</v>
      </c>
      <c r="DQ57" s="145"/>
      <c r="DR57" s="146">
        <v>2</v>
      </c>
      <c r="DS57" s="147">
        <v>2</v>
      </c>
      <c r="DT57" s="145"/>
      <c r="DU57" s="145"/>
      <c r="DV57" s="146">
        <v>2</v>
      </c>
      <c r="DW57" s="147">
        <v>2</v>
      </c>
      <c r="DX57" s="145"/>
      <c r="DY57" s="146">
        <v>2</v>
      </c>
      <c r="DZ57" s="147">
        <v>2</v>
      </c>
      <c r="EA57" s="145"/>
      <c r="EB57" s="146">
        <v>2</v>
      </c>
      <c r="EC57" s="147">
        <v>2</v>
      </c>
      <c r="ED57" s="145"/>
      <c r="EE57" s="146">
        <v>2</v>
      </c>
      <c r="EF57" s="147">
        <v>2</v>
      </c>
      <c r="EG57" s="145"/>
      <c r="EH57" s="146">
        <v>2</v>
      </c>
      <c r="EI57" s="147">
        <v>2</v>
      </c>
      <c r="EJ57" s="145"/>
      <c r="EK57" s="145"/>
      <c r="EL57" s="146">
        <v>2</v>
      </c>
      <c r="EM57" s="147">
        <v>2</v>
      </c>
      <c r="EN57" s="145"/>
      <c r="EO57" s="146">
        <v>2</v>
      </c>
      <c r="EP57" s="147">
        <v>2</v>
      </c>
      <c r="EQ57" s="145"/>
      <c r="ER57" s="146">
        <v>2</v>
      </c>
      <c r="ES57" s="147">
        <v>2</v>
      </c>
      <c r="ET57" s="145"/>
      <c r="EU57" s="145"/>
      <c r="EV57" s="146">
        <v>2</v>
      </c>
      <c r="EW57" s="147">
        <v>2</v>
      </c>
      <c r="EX57" s="145"/>
      <c r="EY57" s="146">
        <v>2</v>
      </c>
      <c r="EZ57" s="147">
        <v>2</v>
      </c>
      <c r="FA57" s="145"/>
    </row>
    <row r="58" spans="30:182" x14ac:dyDescent="0.25">
      <c r="AF58" s="146">
        <v>2</v>
      </c>
      <c r="AG58" s="147">
        <v>2</v>
      </c>
      <c r="AI58" s="146">
        <v>2</v>
      </c>
      <c r="AJ58" s="147">
        <v>2</v>
      </c>
      <c r="AK58" s="145"/>
      <c r="AL58" s="146">
        <v>2</v>
      </c>
      <c r="AM58" s="147">
        <v>2</v>
      </c>
      <c r="AN58" s="145"/>
      <c r="AO58" s="145"/>
      <c r="AP58" s="146">
        <v>2</v>
      </c>
      <c r="AQ58" s="147">
        <v>2</v>
      </c>
      <c r="AR58" s="145"/>
      <c r="AS58" s="146">
        <v>2</v>
      </c>
      <c r="AT58" s="147">
        <v>2</v>
      </c>
      <c r="AU58" s="145"/>
      <c r="AV58" s="146">
        <v>2</v>
      </c>
      <c r="AW58" s="147">
        <v>2</v>
      </c>
      <c r="AY58" s="145"/>
      <c r="AZ58" s="146">
        <v>2</v>
      </c>
      <c r="BA58" s="147">
        <v>2</v>
      </c>
      <c r="BB58" s="145"/>
      <c r="BC58" s="146">
        <v>2</v>
      </c>
      <c r="BD58" s="147">
        <v>2</v>
      </c>
      <c r="BE58" s="145"/>
      <c r="BF58" s="146">
        <v>2</v>
      </c>
      <c r="BG58" s="147">
        <v>2</v>
      </c>
      <c r="BH58" s="145"/>
      <c r="BI58" s="146">
        <v>2</v>
      </c>
      <c r="BJ58" s="147">
        <v>2</v>
      </c>
      <c r="BK58" s="145"/>
      <c r="BL58" s="146">
        <v>2</v>
      </c>
      <c r="BM58" s="147">
        <v>2</v>
      </c>
      <c r="BN58" s="145"/>
      <c r="BO58" s="145"/>
      <c r="BP58" s="146">
        <v>2</v>
      </c>
      <c r="BQ58" s="147">
        <v>2</v>
      </c>
      <c r="BR58" s="145"/>
      <c r="BS58" s="146">
        <v>2</v>
      </c>
      <c r="BT58" s="147">
        <v>2</v>
      </c>
      <c r="BU58" s="145"/>
      <c r="BV58" s="146">
        <v>2</v>
      </c>
      <c r="BW58" s="147">
        <v>2</v>
      </c>
      <c r="BX58" s="145"/>
      <c r="BY58" s="146">
        <v>2</v>
      </c>
      <c r="BZ58" s="147">
        <v>2</v>
      </c>
      <c r="CA58" s="145"/>
      <c r="CB58" s="146">
        <v>2</v>
      </c>
      <c r="CC58" s="147">
        <v>2</v>
      </c>
      <c r="CD58" s="145"/>
      <c r="CE58" s="145"/>
      <c r="CF58" s="146">
        <v>2</v>
      </c>
      <c r="CG58" s="147">
        <v>2</v>
      </c>
      <c r="CH58" s="145"/>
      <c r="CI58" s="146">
        <v>2</v>
      </c>
      <c r="CJ58" s="147">
        <v>2</v>
      </c>
      <c r="CK58" s="145"/>
      <c r="CL58" s="146">
        <v>2</v>
      </c>
      <c r="CM58" s="147">
        <v>2</v>
      </c>
      <c r="CN58" s="145"/>
      <c r="CO58" s="145"/>
      <c r="CP58" s="146">
        <v>2</v>
      </c>
      <c r="CQ58" s="147">
        <v>2</v>
      </c>
      <c r="CR58" s="145"/>
      <c r="CS58" s="146">
        <v>2</v>
      </c>
      <c r="CT58" s="147">
        <v>2</v>
      </c>
      <c r="CU58" s="145"/>
      <c r="CV58" s="146">
        <v>2</v>
      </c>
      <c r="CW58" s="147">
        <v>2</v>
      </c>
      <c r="CX58" s="145"/>
      <c r="CY58" s="146">
        <v>2</v>
      </c>
      <c r="CZ58" s="147">
        <v>2</v>
      </c>
      <c r="DA58" s="145"/>
      <c r="DB58" s="146">
        <v>2</v>
      </c>
      <c r="DC58" s="147">
        <v>2</v>
      </c>
      <c r="DD58" s="145"/>
      <c r="DE58" s="145"/>
      <c r="DF58" s="146">
        <v>2</v>
      </c>
      <c r="DG58" s="147">
        <v>2</v>
      </c>
      <c r="DH58" s="145"/>
      <c r="DI58" s="146">
        <v>2</v>
      </c>
      <c r="DJ58" s="147">
        <v>2</v>
      </c>
      <c r="DK58" s="145"/>
      <c r="DL58" s="146">
        <v>2</v>
      </c>
      <c r="DM58" s="147">
        <v>2</v>
      </c>
      <c r="DN58" s="145"/>
      <c r="DO58" s="146">
        <v>2</v>
      </c>
      <c r="DP58" s="147">
        <v>2</v>
      </c>
      <c r="DQ58" s="145"/>
      <c r="DR58" s="146">
        <v>2</v>
      </c>
      <c r="DS58" s="147">
        <v>2</v>
      </c>
      <c r="DT58" s="145"/>
      <c r="DU58" s="145"/>
      <c r="DV58" s="146">
        <v>2</v>
      </c>
      <c r="DW58" s="147">
        <v>2</v>
      </c>
      <c r="DX58" s="145"/>
      <c r="DY58" s="146">
        <v>2</v>
      </c>
      <c r="DZ58" s="147">
        <v>2</v>
      </c>
      <c r="EA58" s="145"/>
      <c r="EB58" s="146">
        <v>2</v>
      </c>
      <c r="EC58" s="147">
        <v>2</v>
      </c>
      <c r="ED58" s="145"/>
      <c r="EE58" s="146">
        <v>2</v>
      </c>
      <c r="EF58" s="147">
        <v>2</v>
      </c>
      <c r="EG58" s="145"/>
      <c r="EH58" s="146">
        <v>2</v>
      </c>
      <c r="EI58" s="147">
        <v>2</v>
      </c>
      <c r="EJ58" s="145"/>
      <c r="EK58" s="145"/>
      <c r="EL58" s="146">
        <v>2</v>
      </c>
      <c r="EM58" s="147">
        <v>2</v>
      </c>
      <c r="EN58" s="145"/>
      <c r="EO58" s="146">
        <v>2</v>
      </c>
      <c r="EP58" s="147">
        <v>2</v>
      </c>
      <c r="EQ58" s="145"/>
      <c r="ER58" s="146">
        <v>2</v>
      </c>
      <c r="ES58" s="147">
        <v>2</v>
      </c>
      <c r="ET58" s="145"/>
      <c r="EU58" s="145"/>
      <c r="EV58" s="146">
        <v>2</v>
      </c>
      <c r="EW58" s="147">
        <v>2</v>
      </c>
      <c r="EX58" s="145"/>
      <c r="EY58" s="146">
        <v>2</v>
      </c>
      <c r="EZ58" s="147">
        <v>2</v>
      </c>
      <c r="FA58" s="145"/>
    </row>
    <row r="59" spans="30:182" x14ac:dyDescent="0.25">
      <c r="AF59" s="146">
        <v>2</v>
      </c>
      <c r="AG59" s="147">
        <v>2</v>
      </c>
      <c r="AI59" s="146">
        <v>2</v>
      </c>
      <c r="AJ59" s="147">
        <v>2</v>
      </c>
      <c r="AK59" s="145"/>
      <c r="AL59" s="146">
        <v>2</v>
      </c>
      <c r="AM59" s="147">
        <v>2</v>
      </c>
      <c r="AN59" s="145"/>
      <c r="AO59" s="145"/>
      <c r="AP59" s="146">
        <v>2</v>
      </c>
      <c r="AQ59" s="147">
        <v>2</v>
      </c>
      <c r="AR59" s="145"/>
      <c r="AS59" s="146">
        <v>2</v>
      </c>
      <c r="AT59" s="147">
        <v>2</v>
      </c>
      <c r="AU59" s="145"/>
      <c r="AV59" s="146">
        <v>2</v>
      </c>
      <c r="AW59" s="147">
        <v>2</v>
      </c>
      <c r="AY59" s="145"/>
      <c r="AZ59" s="146">
        <v>2</v>
      </c>
      <c r="BA59" s="147">
        <v>2</v>
      </c>
      <c r="BB59" s="145"/>
      <c r="BC59" s="146">
        <v>2</v>
      </c>
      <c r="BD59" s="147">
        <v>2</v>
      </c>
      <c r="BE59" s="145"/>
      <c r="BF59" s="146">
        <v>2</v>
      </c>
      <c r="BG59" s="147">
        <v>2</v>
      </c>
      <c r="BH59" s="145"/>
      <c r="BI59" s="146">
        <v>2</v>
      </c>
      <c r="BJ59" s="147">
        <v>2</v>
      </c>
      <c r="BK59" s="145"/>
      <c r="BL59" s="146">
        <v>2</v>
      </c>
      <c r="BM59" s="147">
        <v>2</v>
      </c>
      <c r="BN59" s="145"/>
      <c r="BO59" s="145"/>
      <c r="BP59" s="146">
        <v>2</v>
      </c>
      <c r="BQ59" s="147">
        <v>2</v>
      </c>
      <c r="BR59" s="145"/>
      <c r="BS59" s="146">
        <v>2</v>
      </c>
      <c r="BT59" s="147">
        <v>2</v>
      </c>
      <c r="BU59" s="145"/>
      <c r="BV59" s="146">
        <v>2</v>
      </c>
      <c r="BW59" s="147">
        <v>2</v>
      </c>
      <c r="BX59" s="145"/>
      <c r="BY59" s="146">
        <v>2</v>
      </c>
      <c r="BZ59" s="147">
        <v>2</v>
      </c>
      <c r="CA59" s="145"/>
      <c r="CB59" s="146">
        <v>2</v>
      </c>
      <c r="CC59" s="147">
        <v>2</v>
      </c>
      <c r="CD59" s="145"/>
      <c r="CE59" s="145"/>
      <c r="CF59" s="146">
        <v>2</v>
      </c>
      <c r="CG59" s="147">
        <v>2</v>
      </c>
      <c r="CH59" s="145"/>
      <c r="CI59" s="146">
        <v>2</v>
      </c>
      <c r="CJ59" s="147">
        <v>2</v>
      </c>
      <c r="CK59" s="145"/>
      <c r="CL59" s="146">
        <v>2</v>
      </c>
      <c r="CM59" s="147">
        <v>2</v>
      </c>
      <c r="CN59" s="145"/>
      <c r="CO59" s="145"/>
      <c r="CP59" s="146">
        <v>2</v>
      </c>
      <c r="CQ59" s="147">
        <v>2</v>
      </c>
      <c r="CR59" s="145"/>
      <c r="CS59" s="146">
        <v>2</v>
      </c>
      <c r="CT59" s="147">
        <v>2</v>
      </c>
      <c r="CU59" s="145"/>
      <c r="CV59" s="146">
        <v>2</v>
      </c>
      <c r="CW59" s="147">
        <v>2</v>
      </c>
      <c r="CX59" s="145"/>
      <c r="CY59" s="146">
        <v>2</v>
      </c>
      <c r="CZ59" s="147">
        <v>2</v>
      </c>
      <c r="DA59" s="145"/>
      <c r="DB59" s="146">
        <v>2</v>
      </c>
      <c r="DC59" s="147">
        <v>2</v>
      </c>
      <c r="DD59" s="145"/>
      <c r="DE59" s="145"/>
      <c r="DF59" s="146">
        <v>2</v>
      </c>
      <c r="DG59" s="147">
        <v>2</v>
      </c>
      <c r="DH59" s="145"/>
      <c r="DI59" s="146">
        <v>2</v>
      </c>
      <c r="DJ59" s="147">
        <v>2</v>
      </c>
      <c r="DK59" s="145"/>
      <c r="DL59" s="146">
        <v>2</v>
      </c>
      <c r="DM59" s="147">
        <v>2</v>
      </c>
      <c r="DN59" s="145"/>
      <c r="DO59" s="146">
        <v>2</v>
      </c>
      <c r="DP59" s="147">
        <v>2</v>
      </c>
      <c r="DQ59" s="145"/>
      <c r="DR59" s="146">
        <v>2</v>
      </c>
      <c r="DS59" s="147">
        <v>2</v>
      </c>
      <c r="DT59" s="145"/>
      <c r="DU59" s="145"/>
      <c r="DV59" s="146">
        <v>2</v>
      </c>
      <c r="DW59" s="147">
        <v>2</v>
      </c>
      <c r="DX59" s="145"/>
      <c r="DY59" s="146">
        <v>2</v>
      </c>
      <c r="DZ59" s="147">
        <v>2</v>
      </c>
      <c r="EA59" s="145"/>
      <c r="EB59" s="146">
        <v>2</v>
      </c>
      <c r="EC59" s="147">
        <v>2</v>
      </c>
      <c r="ED59" s="145"/>
      <c r="EE59" s="146">
        <v>2</v>
      </c>
      <c r="EF59" s="147">
        <v>2</v>
      </c>
      <c r="EG59" s="145"/>
      <c r="EH59" s="146">
        <v>2</v>
      </c>
      <c r="EI59" s="147">
        <v>2</v>
      </c>
      <c r="EJ59" s="145"/>
      <c r="EK59" s="145"/>
      <c r="EL59" s="146">
        <v>2</v>
      </c>
      <c r="EM59" s="147">
        <v>2</v>
      </c>
      <c r="EN59" s="145"/>
      <c r="EO59" s="146">
        <v>2</v>
      </c>
      <c r="EP59" s="147">
        <v>2</v>
      </c>
      <c r="EQ59" s="145"/>
      <c r="ER59" s="146">
        <v>2</v>
      </c>
      <c r="ES59" s="147">
        <v>2</v>
      </c>
      <c r="ET59" s="145"/>
      <c r="EU59" s="145"/>
      <c r="EV59" s="146">
        <v>2</v>
      </c>
      <c r="EW59" s="147">
        <v>2</v>
      </c>
      <c r="EX59" s="145"/>
      <c r="EY59" s="146">
        <v>2</v>
      </c>
      <c r="EZ59" s="147">
        <v>2</v>
      </c>
      <c r="FA59" s="145"/>
    </row>
    <row r="60" spans="30:182" x14ac:dyDescent="0.25">
      <c r="AF60" s="148">
        <v>2</v>
      </c>
      <c r="AG60" s="149">
        <v>2</v>
      </c>
      <c r="AI60" s="148">
        <v>2</v>
      </c>
      <c r="AJ60" s="149">
        <v>2</v>
      </c>
      <c r="AK60" s="145"/>
      <c r="AL60" s="148">
        <v>2</v>
      </c>
      <c r="AM60" s="149">
        <v>2</v>
      </c>
      <c r="AN60" s="145"/>
      <c r="AO60" s="145"/>
      <c r="AP60" s="148">
        <v>2</v>
      </c>
      <c r="AQ60" s="149">
        <v>2</v>
      </c>
      <c r="AR60" s="145"/>
      <c r="AS60" s="148">
        <v>2</v>
      </c>
      <c r="AT60" s="149">
        <v>2</v>
      </c>
      <c r="AU60" s="145"/>
      <c r="AV60" s="148">
        <v>2</v>
      </c>
      <c r="AW60" s="149">
        <v>2</v>
      </c>
      <c r="AY60" s="145"/>
      <c r="AZ60" s="148">
        <v>2</v>
      </c>
      <c r="BA60" s="149">
        <v>2</v>
      </c>
      <c r="BB60" s="145"/>
      <c r="BC60" s="148">
        <v>2</v>
      </c>
      <c r="BD60" s="149">
        <v>2</v>
      </c>
      <c r="BE60" s="145"/>
      <c r="BF60" s="148">
        <v>2</v>
      </c>
      <c r="BG60" s="149">
        <v>2</v>
      </c>
      <c r="BH60" s="145"/>
      <c r="BI60" s="148">
        <v>2</v>
      </c>
      <c r="BJ60" s="149">
        <v>2</v>
      </c>
      <c r="BK60" s="145"/>
      <c r="BL60" s="148">
        <v>2</v>
      </c>
      <c r="BM60" s="149">
        <v>2</v>
      </c>
      <c r="BN60" s="145"/>
      <c r="BO60" s="145"/>
      <c r="BP60" s="148">
        <v>2</v>
      </c>
      <c r="BQ60" s="149">
        <v>2</v>
      </c>
      <c r="BR60" s="145"/>
      <c r="BS60" s="148">
        <v>2</v>
      </c>
      <c r="BT60" s="149">
        <v>2</v>
      </c>
      <c r="BU60" s="145"/>
      <c r="BV60" s="148">
        <v>2</v>
      </c>
      <c r="BW60" s="149">
        <v>2</v>
      </c>
      <c r="BX60" s="145"/>
      <c r="BY60" s="148">
        <v>2</v>
      </c>
      <c r="BZ60" s="149">
        <v>2</v>
      </c>
      <c r="CA60" s="145"/>
      <c r="CB60" s="148">
        <v>2</v>
      </c>
      <c r="CC60" s="149">
        <v>2</v>
      </c>
      <c r="CD60" s="145"/>
      <c r="CE60" s="145"/>
      <c r="CF60" s="148">
        <v>2</v>
      </c>
      <c r="CG60" s="149">
        <v>2</v>
      </c>
      <c r="CH60" s="145"/>
      <c r="CI60" s="148">
        <v>2</v>
      </c>
      <c r="CJ60" s="149">
        <v>2</v>
      </c>
      <c r="CK60" s="145"/>
      <c r="CL60" s="148">
        <v>2</v>
      </c>
      <c r="CM60" s="149">
        <v>2</v>
      </c>
      <c r="CN60" s="145"/>
      <c r="CO60" s="145"/>
      <c r="CP60" s="148">
        <v>2</v>
      </c>
      <c r="CQ60" s="149">
        <v>2</v>
      </c>
      <c r="CR60" s="145"/>
      <c r="CS60" s="148">
        <v>2</v>
      </c>
      <c r="CT60" s="149">
        <v>2</v>
      </c>
      <c r="CU60" s="145"/>
      <c r="CV60" s="148">
        <v>2</v>
      </c>
      <c r="CW60" s="149">
        <v>2</v>
      </c>
      <c r="CX60" s="145"/>
      <c r="CY60" s="148">
        <v>2</v>
      </c>
      <c r="CZ60" s="149">
        <v>2</v>
      </c>
      <c r="DA60" s="145"/>
      <c r="DB60" s="148">
        <v>2</v>
      </c>
      <c r="DC60" s="149">
        <v>2</v>
      </c>
      <c r="DD60" s="145"/>
      <c r="DE60" s="145"/>
      <c r="DF60" s="148">
        <v>2</v>
      </c>
      <c r="DG60" s="149">
        <v>2</v>
      </c>
      <c r="DH60" s="145"/>
      <c r="DI60" s="148">
        <v>2</v>
      </c>
      <c r="DJ60" s="149">
        <v>2</v>
      </c>
      <c r="DK60" s="145"/>
      <c r="DL60" s="148">
        <v>2</v>
      </c>
      <c r="DM60" s="149">
        <v>2</v>
      </c>
      <c r="DN60" s="145"/>
      <c r="DO60" s="148">
        <v>2</v>
      </c>
      <c r="DP60" s="149">
        <v>2</v>
      </c>
      <c r="DQ60" s="145"/>
      <c r="DR60" s="148">
        <v>2</v>
      </c>
      <c r="DS60" s="149">
        <v>2</v>
      </c>
      <c r="DT60" s="145"/>
      <c r="DU60" s="145"/>
      <c r="DV60" s="148">
        <v>2</v>
      </c>
      <c r="DW60" s="149">
        <v>2</v>
      </c>
      <c r="DX60" s="145"/>
      <c r="DY60" s="148">
        <v>2</v>
      </c>
      <c r="DZ60" s="149">
        <v>2</v>
      </c>
      <c r="EA60" s="145"/>
      <c r="EB60" s="148">
        <v>2</v>
      </c>
      <c r="EC60" s="149">
        <v>2</v>
      </c>
      <c r="ED60" s="145"/>
      <c r="EE60" s="148">
        <v>2</v>
      </c>
      <c r="EF60" s="149">
        <v>2</v>
      </c>
      <c r="EG60" s="145"/>
      <c r="EH60" s="148">
        <v>2</v>
      </c>
      <c r="EI60" s="149">
        <v>2</v>
      </c>
      <c r="EJ60" s="145"/>
      <c r="EK60" s="145"/>
      <c r="EL60" s="148">
        <v>2</v>
      </c>
      <c r="EM60" s="149">
        <v>2</v>
      </c>
      <c r="EN60" s="145"/>
      <c r="EO60" s="148">
        <v>2</v>
      </c>
      <c r="EP60" s="149">
        <v>2</v>
      </c>
      <c r="EQ60" s="145"/>
      <c r="ER60" s="148">
        <v>2</v>
      </c>
      <c r="ES60" s="149">
        <v>2</v>
      </c>
      <c r="ET60" s="145"/>
      <c r="EU60" s="145"/>
      <c r="EV60" s="148">
        <v>2</v>
      </c>
      <c r="EW60" s="149">
        <v>2</v>
      </c>
      <c r="EX60" s="145"/>
      <c r="EY60" s="148">
        <v>2</v>
      </c>
      <c r="EZ60" s="149">
        <v>2</v>
      </c>
      <c r="FA60" s="145"/>
    </row>
    <row r="61" spans="30:182" x14ac:dyDescent="0.25">
      <c r="EM61" s="151"/>
    </row>
    <row r="63" spans="30:182" x14ac:dyDescent="0.25">
      <c r="AD63" s="2"/>
      <c r="AE63" s="2"/>
      <c r="AF63" s="2">
        <v>88</v>
      </c>
      <c r="AG63" s="2">
        <v>88</v>
      </c>
      <c r="AH63" s="2"/>
      <c r="AI63" s="2">
        <v>88</v>
      </c>
      <c r="AJ63" s="2">
        <v>88</v>
      </c>
      <c r="AK63" s="2"/>
      <c r="AL63" s="2">
        <v>88</v>
      </c>
      <c r="AM63" s="2">
        <v>88</v>
      </c>
      <c r="AN63" s="2"/>
      <c r="AO63" s="2"/>
      <c r="AP63" s="2">
        <v>94</v>
      </c>
      <c r="AQ63" s="2">
        <v>94</v>
      </c>
      <c r="AR63" s="2"/>
      <c r="AS63" s="2">
        <v>94</v>
      </c>
      <c r="AT63" s="2">
        <v>94</v>
      </c>
      <c r="AU63" s="2"/>
      <c r="AV63" s="2">
        <v>94</v>
      </c>
      <c r="AW63" s="2">
        <v>94</v>
      </c>
      <c r="AX63" s="2"/>
      <c r="AY63" s="2"/>
      <c r="AZ63" s="2">
        <v>94</v>
      </c>
      <c r="BA63" s="2">
        <v>94</v>
      </c>
      <c r="BB63" s="2"/>
      <c r="BC63" s="2">
        <v>94</v>
      </c>
      <c r="BD63" s="2">
        <v>94</v>
      </c>
      <c r="BE63" s="2"/>
      <c r="BF63" s="2">
        <v>94</v>
      </c>
      <c r="BG63" s="2">
        <v>94</v>
      </c>
      <c r="BH63" s="2"/>
      <c r="BI63" s="2">
        <v>94</v>
      </c>
      <c r="BJ63" s="2">
        <v>94</v>
      </c>
      <c r="BK63" s="2"/>
      <c r="BL63" s="2">
        <v>94</v>
      </c>
      <c r="BM63" s="2">
        <v>94</v>
      </c>
      <c r="BN63" s="2"/>
      <c r="BO63" s="2"/>
      <c r="BP63" s="2">
        <v>94</v>
      </c>
      <c r="BQ63" s="2">
        <v>94</v>
      </c>
      <c r="BR63" s="2"/>
      <c r="BS63" s="2">
        <v>94</v>
      </c>
      <c r="BT63" s="2">
        <v>94</v>
      </c>
      <c r="BU63" s="2"/>
      <c r="BV63" s="2">
        <v>94</v>
      </c>
      <c r="BW63" s="2">
        <v>94</v>
      </c>
      <c r="BX63" s="2"/>
      <c r="BY63" s="2">
        <v>94</v>
      </c>
      <c r="BZ63" s="2">
        <v>94</v>
      </c>
      <c r="CA63" s="2"/>
      <c r="CB63" s="2">
        <v>94</v>
      </c>
      <c r="CC63" s="2">
        <v>94</v>
      </c>
      <c r="CD63" s="2"/>
      <c r="CE63" s="2"/>
      <c r="CF63" s="2">
        <v>94</v>
      </c>
      <c r="CG63" s="2">
        <v>94</v>
      </c>
      <c r="CH63" s="2"/>
      <c r="CI63" s="2">
        <v>94</v>
      </c>
      <c r="CJ63" s="2">
        <v>94</v>
      </c>
      <c r="CK63" s="2"/>
      <c r="CL63" s="2">
        <v>94</v>
      </c>
      <c r="CM63" s="2">
        <v>94</v>
      </c>
      <c r="CN63" s="2"/>
      <c r="CO63" s="2"/>
      <c r="CP63" s="2">
        <v>94</v>
      </c>
      <c r="CQ63" s="2">
        <v>94</v>
      </c>
      <c r="CR63" s="2"/>
      <c r="CS63" s="2">
        <v>94</v>
      </c>
      <c r="CT63" s="2">
        <v>94</v>
      </c>
      <c r="CU63" s="2"/>
      <c r="CV63" s="2">
        <v>94</v>
      </c>
      <c r="CW63" s="2">
        <v>94</v>
      </c>
      <c r="CX63" s="2"/>
      <c r="CY63" s="2">
        <v>94</v>
      </c>
      <c r="CZ63" s="2">
        <v>94</v>
      </c>
      <c r="DA63" s="2"/>
      <c r="DB63" s="2">
        <v>94</v>
      </c>
      <c r="DC63" s="2">
        <v>94</v>
      </c>
      <c r="DD63" s="2"/>
      <c r="DE63" s="2"/>
      <c r="DF63" s="2">
        <v>94</v>
      </c>
      <c r="DG63" s="2">
        <v>94</v>
      </c>
      <c r="DH63" s="2"/>
      <c r="DI63" s="2">
        <v>94</v>
      </c>
      <c r="DJ63" s="2">
        <v>94</v>
      </c>
      <c r="DK63" s="2"/>
      <c r="DL63" s="2">
        <v>94</v>
      </c>
      <c r="DM63" s="2">
        <v>94</v>
      </c>
      <c r="DN63" s="2"/>
      <c r="DO63" s="2">
        <v>94</v>
      </c>
      <c r="DP63" s="2">
        <v>94</v>
      </c>
      <c r="DQ63" s="2"/>
      <c r="DR63" s="2">
        <v>94</v>
      </c>
      <c r="DS63" s="2">
        <v>94</v>
      </c>
      <c r="DT63" s="2"/>
      <c r="DU63" s="2"/>
      <c r="DV63" s="2">
        <v>94</v>
      </c>
      <c r="DW63" s="2">
        <v>94</v>
      </c>
      <c r="DX63" s="2"/>
      <c r="DY63" s="2">
        <v>94</v>
      </c>
      <c r="DZ63" s="2">
        <v>94</v>
      </c>
      <c r="EA63" s="2"/>
      <c r="EB63" s="2">
        <v>94</v>
      </c>
      <c r="EC63" s="2">
        <v>94</v>
      </c>
      <c r="ED63" s="2"/>
      <c r="EE63" s="2">
        <v>94</v>
      </c>
      <c r="EF63" s="2">
        <v>94</v>
      </c>
      <c r="EG63" s="2"/>
      <c r="EH63" s="2">
        <v>94</v>
      </c>
      <c r="EI63" s="2">
        <v>94</v>
      </c>
      <c r="EJ63" s="2"/>
      <c r="EK63" s="2"/>
      <c r="EL63" s="2">
        <v>90</v>
      </c>
      <c r="EM63" s="2">
        <v>90</v>
      </c>
      <c r="EN63" s="2"/>
      <c r="EO63" s="2">
        <v>90</v>
      </c>
      <c r="EP63" s="2">
        <v>90</v>
      </c>
      <c r="EQ63" s="2"/>
      <c r="ER63" s="2">
        <v>90</v>
      </c>
      <c r="ES63" s="2">
        <v>90</v>
      </c>
      <c r="ET63" s="2"/>
      <c r="EU63" s="2"/>
      <c r="EV63" s="2">
        <v>68</v>
      </c>
      <c r="EW63" s="2">
        <v>68</v>
      </c>
      <c r="EX63" s="2"/>
      <c r="EY63" s="2">
        <v>68</v>
      </c>
      <c r="EZ63" s="2">
        <v>68</v>
      </c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</row>
    <row r="64" spans="30:182" ht="15.75" thickBot="1" x14ac:dyDescent="0.3"/>
    <row r="65" spans="30:159" ht="16.5" thickTop="1" thickBot="1" x14ac:dyDescent="0.3">
      <c r="AN65" s="599">
        <v>1</v>
      </c>
      <c r="AO65" s="600"/>
      <c r="AX65" s="599">
        <v>2</v>
      </c>
      <c r="AY65" s="600"/>
      <c r="BN65" s="599">
        <v>3</v>
      </c>
      <c r="BO65" s="600"/>
      <c r="CD65" s="599">
        <v>4</v>
      </c>
      <c r="CE65" s="600"/>
      <c r="CN65" s="599">
        <v>5</v>
      </c>
      <c r="CO65" s="600"/>
      <c r="DD65" s="599">
        <v>6</v>
      </c>
      <c r="DE65" s="600"/>
      <c r="DT65" s="599">
        <v>7</v>
      </c>
      <c r="DU65" s="600"/>
      <c r="EJ65" s="599">
        <v>8</v>
      </c>
      <c r="EK65" s="600"/>
      <c r="ET65" s="599">
        <v>9</v>
      </c>
      <c r="EU65" s="600"/>
    </row>
    <row r="66" spans="30:159" ht="15.75" thickTop="1" x14ac:dyDescent="0.25"/>
    <row r="67" spans="30:159" x14ac:dyDescent="0.25"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  <c r="BI67" s="152"/>
      <c r="BJ67" s="152"/>
      <c r="BK67" s="152"/>
      <c r="BL67" s="152"/>
      <c r="BM67" s="152"/>
      <c r="BN67" s="152"/>
      <c r="BO67" s="152"/>
      <c r="BP67" s="152"/>
      <c r="BQ67" s="152"/>
      <c r="BR67" s="152"/>
      <c r="BS67" s="152"/>
      <c r="BT67" s="152"/>
      <c r="BU67" s="152"/>
      <c r="BV67" s="152"/>
      <c r="BW67" s="152"/>
      <c r="BX67" s="152"/>
      <c r="BY67" s="152"/>
      <c r="BZ67" s="152"/>
      <c r="CA67" s="152"/>
      <c r="CB67" s="152"/>
      <c r="CC67" s="152"/>
      <c r="CD67" s="152"/>
      <c r="CE67" s="152"/>
      <c r="CF67" s="152"/>
      <c r="CG67" s="152"/>
      <c r="CH67" s="152"/>
      <c r="CI67" s="152"/>
      <c r="CJ67" s="152"/>
      <c r="CK67" s="152"/>
      <c r="CL67" s="152"/>
      <c r="CM67" s="152"/>
      <c r="CN67" s="152"/>
      <c r="CO67" s="152"/>
      <c r="CP67" s="152"/>
      <c r="CQ67" s="152"/>
      <c r="CR67" s="152"/>
      <c r="CS67" s="152"/>
      <c r="CT67" s="152"/>
      <c r="CU67" s="152"/>
      <c r="CV67" s="152"/>
      <c r="CW67" s="152"/>
      <c r="CX67" s="152"/>
      <c r="CY67" s="152"/>
      <c r="CZ67" s="152"/>
      <c r="DA67" s="152"/>
      <c r="DB67" s="152"/>
      <c r="DC67" s="152"/>
      <c r="DD67" s="152"/>
      <c r="DE67" s="152"/>
      <c r="DF67" s="152"/>
      <c r="DG67" s="152"/>
      <c r="DH67" s="152"/>
      <c r="DI67" s="152"/>
      <c r="DJ67" s="152"/>
      <c r="DK67" s="152"/>
      <c r="DL67" s="152"/>
      <c r="DM67" s="152"/>
      <c r="DN67" s="152"/>
      <c r="DO67" s="152"/>
      <c r="DP67" s="152"/>
      <c r="DQ67" s="152"/>
      <c r="DR67" s="152"/>
      <c r="DS67" s="152"/>
      <c r="DT67" s="152"/>
      <c r="DU67" s="152"/>
      <c r="DV67" s="152"/>
      <c r="DW67" s="152"/>
      <c r="DX67" s="152"/>
      <c r="DY67" s="152"/>
      <c r="DZ67" s="152"/>
      <c r="EA67" s="152"/>
      <c r="EB67" s="152"/>
      <c r="EC67" s="152"/>
      <c r="ED67" s="152"/>
      <c r="EE67" s="152"/>
      <c r="EF67" s="152"/>
      <c r="EG67" s="152"/>
      <c r="EH67" s="152"/>
      <c r="EI67" s="152"/>
      <c r="EJ67" s="152"/>
      <c r="EK67" s="152"/>
      <c r="EL67" s="152"/>
      <c r="EM67" s="152"/>
      <c r="EN67" s="152"/>
      <c r="EO67" s="152"/>
      <c r="EP67" s="152"/>
      <c r="EQ67" s="152"/>
      <c r="ER67" s="152"/>
      <c r="ES67" s="152"/>
      <c r="ET67" s="152"/>
      <c r="EU67" s="152"/>
      <c r="EV67" s="152"/>
      <c r="EW67" s="152"/>
      <c r="EX67" s="152"/>
      <c r="EY67" s="152"/>
      <c r="EZ67" s="152"/>
      <c r="FA67" s="152"/>
      <c r="FB67" s="152"/>
      <c r="FC67" s="152"/>
    </row>
    <row r="72" spans="30:159" x14ac:dyDescent="0.25">
      <c r="AE72" s="153">
        <v>2</v>
      </c>
      <c r="AF72" s="154">
        <v>2</v>
      </c>
      <c r="AH72" s="153">
        <v>2</v>
      </c>
      <c r="AI72" s="154">
        <v>2</v>
      </c>
      <c r="AK72" s="153">
        <v>2</v>
      </c>
      <c r="AL72" s="154">
        <v>2</v>
      </c>
      <c r="AN72" s="153">
        <v>2</v>
      </c>
      <c r="AO72" s="154">
        <v>2</v>
      </c>
      <c r="AQ72" s="153">
        <v>2</v>
      </c>
      <c r="AR72" s="154">
        <v>2</v>
      </c>
      <c r="AT72" s="153">
        <v>2</v>
      </c>
      <c r="AU72" s="154">
        <v>2</v>
      </c>
      <c r="AX72" s="153">
        <v>2</v>
      </c>
      <c r="AY72" s="154">
        <v>2</v>
      </c>
      <c r="BA72" s="153">
        <v>2</v>
      </c>
      <c r="BB72" s="154">
        <v>2</v>
      </c>
      <c r="BD72" s="153">
        <v>2</v>
      </c>
      <c r="BE72" s="154">
        <v>2</v>
      </c>
      <c r="BH72" s="153">
        <v>2</v>
      </c>
      <c r="BI72" s="154">
        <v>2</v>
      </c>
      <c r="BK72" s="153">
        <v>2</v>
      </c>
      <c r="BL72" s="154">
        <v>2</v>
      </c>
      <c r="BN72" s="153">
        <v>2</v>
      </c>
      <c r="BO72" s="154">
        <v>2</v>
      </c>
      <c r="BQ72" s="153">
        <v>2</v>
      </c>
      <c r="BR72" s="154">
        <v>2</v>
      </c>
      <c r="BU72" s="153">
        <v>2</v>
      </c>
      <c r="BV72" s="154">
        <v>2</v>
      </c>
      <c r="BX72" s="153">
        <v>2</v>
      </c>
      <c r="BY72" s="154">
        <v>2</v>
      </c>
      <c r="CA72" s="153">
        <v>2</v>
      </c>
      <c r="CB72" s="154">
        <v>2</v>
      </c>
      <c r="CD72" s="153">
        <v>2</v>
      </c>
      <c r="CE72" s="154">
        <v>2</v>
      </c>
    </row>
    <row r="73" spans="30:159" x14ac:dyDescent="0.25">
      <c r="AE73" s="155">
        <v>2</v>
      </c>
      <c r="AF73" s="151">
        <v>2</v>
      </c>
      <c r="AH73" s="155">
        <v>2</v>
      </c>
      <c r="AI73" s="151">
        <v>2</v>
      </c>
      <c r="AK73" s="155">
        <v>2</v>
      </c>
      <c r="AL73" s="151">
        <v>2</v>
      </c>
      <c r="AN73" s="155">
        <v>2</v>
      </c>
      <c r="AO73" s="151">
        <v>2</v>
      </c>
      <c r="AQ73" s="155">
        <v>2</v>
      </c>
      <c r="AR73" s="151">
        <v>2</v>
      </c>
      <c r="AT73" s="155">
        <v>2</v>
      </c>
      <c r="AU73" s="151">
        <v>2</v>
      </c>
      <c r="AX73" s="155">
        <v>2</v>
      </c>
      <c r="AY73" s="151">
        <v>2</v>
      </c>
      <c r="BA73" s="155">
        <v>2</v>
      </c>
      <c r="BB73" s="151">
        <v>2</v>
      </c>
      <c r="BD73" s="155">
        <v>2</v>
      </c>
      <c r="BE73" s="151">
        <v>2</v>
      </c>
      <c r="BH73" s="155">
        <v>2</v>
      </c>
      <c r="BI73" s="151">
        <v>2</v>
      </c>
      <c r="BK73" s="155">
        <v>2</v>
      </c>
      <c r="BL73" s="151">
        <v>2</v>
      </c>
      <c r="BN73" s="155">
        <v>2</v>
      </c>
      <c r="BO73" s="151">
        <v>2</v>
      </c>
      <c r="BQ73" s="155">
        <v>2</v>
      </c>
      <c r="BR73" s="151">
        <v>2</v>
      </c>
      <c r="BU73" s="155">
        <v>2</v>
      </c>
      <c r="BV73" s="151">
        <v>2</v>
      </c>
      <c r="BX73" s="155">
        <v>2</v>
      </c>
      <c r="BY73" s="151">
        <v>2</v>
      </c>
      <c r="CA73" s="155">
        <v>2</v>
      </c>
      <c r="CB73" s="151">
        <v>2</v>
      </c>
      <c r="CD73" s="155">
        <v>2</v>
      </c>
      <c r="CE73" s="151">
        <v>2</v>
      </c>
    </row>
    <row r="74" spans="30:159" x14ac:dyDescent="0.25">
      <c r="AE74" s="155">
        <v>2</v>
      </c>
      <c r="AF74" s="151">
        <v>2</v>
      </c>
      <c r="AH74" s="155">
        <v>2</v>
      </c>
      <c r="AI74" s="151">
        <v>2</v>
      </c>
      <c r="AK74" s="155">
        <v>2</v>
      </c>
      <c r="AL74" s="151">
        <v>2</v>
      </c>
      <c r="AN74" s="155">
        <v>2</v>
      </c>
      <c r="AO74" s="151">
        <v>2</v>
      </c>
      <c r="AQ74" s="155">
        <v>2</v>
      </c>
      <c r="AR74" s="151">
        <v>2</v>
      </c>
      <c r="AT74" s="155">
        <v>2</v>
      </c>
      <c r="AU74" s="151">
        <v>2</v>
      </c>
      <c r="AX74" s="155">
        <v>2</v>
      </c>
      <c r="AY74" s="151">
        <v>2</v>
      </c>
      <c r="BA74" s="155">
        <v>2</v>
      </c>
      <c r="BB74" s="151">
        <v>2</v>
      </c>
      <c r="BD74" s="155">
        <v>2</v>
      </c>
      <c r="BE74" s="151">
        <v>2</v>
      </c>
      <c r="BH74" s="155">
        <v>2</v>
      </c>
      <c r="BI74" s="151">
        <v>2</v>
      </c>
      <c r="BK74" s="155">
        <v>2</v>
      </c>
      <c r="BL74" s="151">
        <v>2</v>
      </c>
      <c r="BN74" s="155">
        <v>2</v>
      </c>
      <c r="BO74" s="151">
        <v>2</v>
      </c>
      <c r="BQ74" s="155">
        <v>2</v>
      </c>
      <c r="BR74" s="151">
        <v>2</v>
      </c>
      <c r="BU74" s="155">
        <v>2</v>
      </c>
      <c r="BV74" s="151">
        <v>2</v>
      </c>
      <c r="BX74" s="155">
        <v>2</v>
      </c>
      <c r="BY74" s="151">
        <v>2</v>
      </c>
      <c r="CA74" s="155">
        <v>2</v>
      </c>
      <c r="CB74" s="151">
        <v>2</v>
      </c>
      <c r="CD74" s="155">
        <v>2</v>
      </c>
      <c r="CE74" s="151">
        <v>2</v>
      </c>
    </row>
    <row r="75" spans="30:159" x14ac:dyDescent="0.25">
      <c r="AE75" s="155">
        <v>2</v>
      </c>
      <c r="AF75" s="151">
        <v>2</v>
      </c>
      <c r="AH75" s="155">
        <v>2</v>
      </c>
      <c r="AI75" s="151">
        <v>2</v>
      </c>
      <c r="AK75" s="155">
        <v>2</v>
      </c>
      <c r="AL75" s="151">
        <v>2</v>
      </c>
      <c r="AN75" s="155">
        <v>2</v>
      </c>
      <c r="AO75" s="151">
        <v>2</v>
      </c>
      <c r="AQ75" s="155">
        <v>2</v>
      </c>
      <c r="AR75" s="151">
        <v>2</v>
      </c>
      <c r="AT75" s="155">
        <v>2</v>
      </c>
      <c r="AU75" s="151">
        <v>2</v>
      </c>
      <c r="AX75" s="155">
        <v>2</v>
      </c>
      <c r="AY75" s="151">
        <v>2</v>
      </c>
      <c r="BA75" s="155">
        <v>2</v>
      </c>
      <c r="BB75" s="151">
        <v>2</v>
      </c>
      <c r="BD75" s="155">
        <v>2</v>
      </c>
      <c r="BE75" s="151">
        <v>2</v>
      </c>
      <c r="BH75" s="155">
        <v>2</v>
      </c>
      <c r="BI75" s="151">
        <v>2</v>
      </c>
      <c r="BK75" s="155">
        <v>2</v>
      </c>
      <c r="BL75" s="151">
        <v>2</v>
      </c>
      <c r="BN75" s="155">
        <v>2</v>
      </c>
      <c r="BO75" s="151">
        <v>2</v>
      </c>
      <c r="BQ75" s="155">
        <v>2</v>
      </c>
      <c r="BR75" s="151">
        <v>2</v>
      </c>
      <c r="BU75" s="155">
        <v>2</v>
      </c>
      <c r="BV75" s="151">
        <v>2</v>
      </c>
      <c r="BX75" s="155">
        <v>2</v>
      </c>
      <c r="BY75" s="151">
        <v>2</v>
      </c>
      <c r="CA75" s="155">
        <v>2</v>
      </c>
      <c r="CB75" s="151">
        <v>2</v>
      </c>
      <c r="CD75" s="155">
        <v>2</v>
      </c>
      <c r="CE75" s="151">
        <v>2</v>
      </c>
    </row>
    <row r="76" spans="30:159" x14ac:dyDescent="0.25">
      <c r="AE76" s="155">
        <v>2</v>
      </c>
      <c r="AF76" s="151">
        <v>2</v>
      </c>
      <c r="AH76" s="155">
        <v>2</v>
      </c>
      <c r="AI76" s="151">
        <v>2</v>
      </c>
      <c r="AK76" s="155">
        <v>2</v>
      </c>
      <c r="AL76" s="151">
        <v>2</v>
      </c>
      <c r="AN76" s="155">
        <v>2</v>
      </c>
      <c r="AO76" s="151">
        <v>2</v>
      </c>
      <c r="AQ76" s="155">
        <v>2</v>
      </c>
      <c r="AR76" s="151">
        <v>2</v>
      </c>
      <c r="AT76" s="155">
        <v>2</v>
      </c>
      <c r="AU76" s="151">
        <v>2</v>
      </c>
      <c r="AX76" s="155">
        <v>2</v>
      </c>
      <c r="AY76" s="151">
        <v>2</v>
      </c>
      <c r="BA76" s="155">
        <v>2</v>
      </c>
      <c r="BB76" s="151">
        <v>2</v>
      </c>
      <c r="BD76" s="155">
        <v>2</v>
      </c>
      <c r="BE76" s="151">
        <v>2</v>
      </c>
      <c r="BH76" s="155">
        <v>2</v>
      </c>
      <c r="BI76" s="151">
        <v>2</v>
      </c>
      <c r="BK76" s="155">
        <v>2</v>
      </c>
      <c r="BL76" s="151">
        <v>2</v>
      </c>
      <c r="BN76" s="155">
        <v>2</v>
      </c>
      <c r="BO76" s="151">
        <v>2</v>
      </c>
      <c r="BQ76" s="155">
        <v>2</v>
      </c>
      <c r="BR76" s="151">
        <v>2</v>
      </c>
      <c r="BU76" s="155">
        <v>2</v>
      </c>
      <c r="BV76" s="151">
        <v>2</v>
      </c>
      <c r="BX76" s="155">
        <v>2</v>
      </c>
      <c r="BY76" s="151">
        <v>2</v>
      </c>
      <c r="CA76" s="155">
        <v>2</v>
      </c>
      <c r="CB76" s="151">
        <v>2</v>
      </c>
      <c r="CD76" s="155">
        <v>2</v>
      </c>
      <c r="CE76" s="151">
        <v>2</v>
      </c>
    </row>
    <row r="77" spans="30:159" x14ac:dyDescent="0.25">
      <c r="AE77" s="155">
        <v>2</v>
      </c>
      <c r="AF77" s="151">
        <v>2</v>
      </c>
      <c r="AH77" s="155">
        <v>2</v>
      </c>
      <c r="AI77" s="151">
        <v>2</v>
      </c>
      <c r="AK77" s="155">
        <v>2</v>
      </c>
      <c r="AL77" s="151">
        <v>2</v>
      </c>
      <c r="AN77" s="155">
        <v>2</v>
      </c>
      <c r="AO77" s="151">
        <v>2</v>
      </c>
      <c r="AQ77" s="155">
        <v>2</v>
      </c>
      <c r="AR77" s="151">
        <v>2</v>
      </c>
      <c r="AT77" s="155">
        <v>2</v>
      </c>
      <c r="AU77" s="151">
        <v>2</v>
      </c>
      <c r="AX77" s="155">
        <v>2</v>
      </c>
      <c r="AY77" s="151">
        <v>2</v>
      </c>
      <c r="BA77" s="155">
        <v>2</v>
      </c>
      <c r="BB77" s="151">
        <v>2</v>
      </c>
      <c r="BD77" s="155">
        <v>2</v>
      </c>
      <c r="BE77" s="151">
        <v>2</v>
      </c>
      <c r="BH77" s="155">
        <v>2</v>
      </c>
      <c r="BI77" s="151">
        <v>2</v>
      </c>
      <c r="BK77" s="155">
        <v>2</v>
      </c>
      <c r="BL77" s="151">
        <v>2</v>
      </c>
      <c r="BN77" s="155">
        <v>2</v>
      </c>
      <c r="BO77" s="151">
        <v>2</v>
      </c>
      <c r="BQ77" s="155">
        <v>2</v>
      </c>
      <c r="BR77" s="151">
        <v>2</v>
      </c>
      <c r="BU77" s="155">
        <v>2</v>
      </c>
      <c r="BV77" s="151">
        <v>2</v>
      </c>
      <c r="BX77" s="155">
        <v>2</v>
      </c>
      <c r="BY77" s="151">
        <v>2</v>
      </c>
      <c r="CA77" s="155">
        <v>2</v>
      </c>
      <c r="CB77" s="151">
        <v>2</v>
      </c>
      <c r="CD77" s="155">
        <v>2</v>
      </c>
      <c r="CE77" s="151">
        <v>2</v>
      </c>
    </row>
    <row r="78" spans="30:159" x14ac:dyDescent="0.25">
      <c r="AE78" s="155">
        <v>2</v>
      </c>
      <c r="AF78" s="151">
        <v>2</v>
      </c>
      <c r="AH78" s="155">
        <v>2</v>
      </c>
      <c r="AI78" s="151">
        <v>2</v>
      </c>
      <c r="AK78" s="155">
        <v>2</v>
      </c>
      <c r="AL78" s="151">
        <v>2</v>
      </c>
      <c r="AN78" s="155">
        <v>2</v>
      </c>
      <c r="AO78" s="151">
        <v>2</v>
      </c>
      <c r="AQ78" s="155">
        <v>2</v>
      </c>
      <c r="AR78" s="151">
        <v>2</v>
      </c>
      <c r="AT78" s="155">
        <v>2</v>
      </c>
      <c r="AU78" s="151">
        <v>2</v>
      </c>
      <c r="AX78" s="155">
        <v>2</v>
      </c>
      <c r="AY78" s="151">
        <v>2</v>
      </c>
      <c r="BA78" s="155">
        <v>2</v>
      </c>
      <c r="BB78" s="151">
        <v>2</v>
      </c>
      <c r="BD78" s="155">
        <v>2</v>
      </c>
      <c r="BE78" s="151">
        <v>2</v>
      </c>
      <c r="BH78" s="155">
        <v>2</v>
      </c>
      <c r="BI78" s="151">
        <v>2</v>
      </c>
      <c r="BK78" s="155">
        <v>2</v>
      </c>
      <c r="BL78" s="151">
        <v>2</v>
      </c>
      <c r="BN78" s="155">
        <v>2</v>
      </c>
      <c r="BO78" s="151">
        <v>2</v>
      </c>
      <c r="BQ78" s="155">
        <v>2</v>
      </c>
      <c r="BR78" s="151">
        <v>2</v>
      </c>
      <c r="BU78" s="155">
        <v>2</v>
      </c>
      <c r="BV78" s="151">
        <v>2</v>
      </c>
      <c r="BX78" s="155">
        <v>2</v>
      </c>
      <c r="BY78" s="151">
        <v>2</v>
      </c>
      <c r="CA78" s="155">
        <v>2</v>
      </c>
      <c r="CB78" s="151">
        <v>2</v>
      </c>
      <c r="CD78" s="155">
        <v>2</v>
      </c>
      <c r="CE78" s="151">
        <v>2</v>
      </c>
    </row>
    <row r="79" spans="30:159" x14ac:dyDescent="0.25">
      <c r="AE79" s="155">
        <v>2</v>
      </c>
      <c r="AF79" s="151">
        <v>2</v>
      </c>
      <c r="AH79" s="155">
        <v>2</v>
      </c>
      <c r="AI79" s="151">
        <v>2</v>
      </c>
      <c r="AK79" s="155">
        <v>2</v>
      </c>
      <c r="AL79" s="151">
        <v>2</v>
      </c>
      <c r="AN79" s="155">
        <v>2</v>
      </c>
      <c r="AO79" s="151">
        <v>2</v>
      </c>
      <c r="AQ79" s="155">
        <v>2</v>
      </c>
      <c r="AR79" s="151">
        <v>2</v>
      </c>
      <c r="AT79" s="155">
        <v>2</v>
      </c>
      <c r="AU79" s="151">
        <v>2</v>
      </c>
      <c r="AX79" s="155">
        <v>2</v>
      </c>
      <c r="AY79" s="151">
        <v>2</v>
      </c>
      <c r="BA79" s="155">
        <v>2</v>
      </c>
      <c r="BB79" s="151">
        <v>2</v>
      </c>
      <c r="BD79" s="155">
        <v>2</v>
      </c>
      <c r="BE79" s="151">
        <v>2</v>
      </c>
      <c r="BH79" s="155">
        <v>2</v>
      </c>
      <c r="BI79" s="151">
        <v>2</v>
      </c>
      <c r="BK79" s="155">
        <v>2</v>
      </c>
      <c r="BL79" s="151">
        <v>2</v>
      </c>
      <c r="BN79" s="155">
        <v>2</v>
      </c>
      <c r="BO79" s="151">
        <v>2</v>
      </c>
      <c r="BQ79" s="155">
        <v>2</v>
      </c>
      <c r="BR79" s="151">
        <v>2</v>
      </c>
      <c r="BU79" s="155">
        <v>2</v>
      </c>
      <c r="BV79" s="151">
        <v>2</v>
      </c>
      <c r="BX79" s="155">
        <v>2</v>
      </c>
      <c r="BY79" s="151">
        <v>2</v>
      </c>
      <c r="CA79" s="155">
        <v>2</v>
      </c>
      <c r="CB79" s="151">
        <v>2</v>
      </c>
      <c r="CD79" s="155">
        <v>2</v>
      </c>
      <c r="CE79" s="151">
        <v>2</v>
      </c>
    </row>
    <row r="80" spans="30:159" x14ac:dyDescent="0.25">
      <c r="AE80" s="155">
        <v>2</v>
      </c>
      <c r="AF80" s="151">
        <v>2</v>
      </c>
      <c r="AH80" s="155">
        <v>2</v>
      </c>
      <c r="AI80" s="151">
        <v>2</v>
      </c>
      <c r="AK80" s="150"/>
      <c r="AL80" s="150"/>
      <c r="AN80" s="155">
        <v>2</v>
      </c>
      <c r="AO80" s="151">
        <v>2</v>
      </c>
      <c r="AQ80" s="155">
        <v>2</v>
      </c>
      <c r="AR80" s="151">
        <v>2</v>
      </c>
      <c r="AT80" s="155">
        <v>2</v>
      </c>
      <c r="AU80" s="151">
        <v>2</v>
      </c>
      <c r="AX80" s="155">
        <v>2</v>
      </c>
      <c r="AY80" s="151">
        <v>2</v>
      </c>
      <c r="BA80" s="155">
        <v>2</v>
      </c>
      <c r="BB80" s="151">
        <v>2</v>
      </c>
      <c r="BD80" s="155">
        <v>2</v>
      </c>
      <c r="BE80" s="151">
        <v>2</v>
      </c>
      <c r="BH80" s="155">
        <v>2</v>
      </c>
      <c r="BI80" s="151">
        <v>2</v>
      </c>
      <c r="BK80" s="155">
        <v>2</v>
      </c>
      <c r="BL80" s="151">
        <v>2</v>
      </c>
      <c r="BN80" s="155">
        <v>2</v>
      </c>
      <c r="BO80" s="151">
        <v>2</v>
      </c>
      <c r="BQ80" s="155">
        <v>2</v>
      </c>
      <c r="BR80" s="151">
        <v>2</v>
      </c>
      <c r="BU80" s="155">
        <v>2</v>
      </c>
      <c r="BV80" s="151">
        <v>2</v>
      </c>
      <c r="BX80" s="155">
        <v>2</v>
      </c>
      <c r="BY80" s="151">
        <v>2</v>
      </c>
      <c r="CA80" s="155">
        <v>2</v>
      </c>
      <c r="CB80" s="151">
        <v>2</v>
      </c>
      <c r="CD80" s="155">
        <v>2</v>
      </c>
      <c r="CE80" s="151">
        <v>2</v>
      </c>
    </row>
    <row r="81" spans="31:137" x14ac:dyDescent="0.25">
      <c r="AE81" s="155">
        <v>2</v>
      </c>
      <c r="AF81" s="151">
        <v>2</v>
      </c>
      <c r="AH81" s="155">
        <v>2</v>
      </c>
      <c r="AI81" s="151">
        <v>2</v>
      </c>
      <c r="AN81" s="155">
        <v>2</v>
      </c>
      <c r="AO81" s="151">
        <v>2</v>
      </c>
      <c r="AQ81" s="155">
        <v>2</v>
      </c>
      <c r="AR81" s="151">
        <v>2</v>
      </c>
      <c r="AT81" s="155">
        <v>2</v>
      </c>
      <c r="AU81" s="151">
        <v>2</v>
      </c>
      <c r="AX81" s="155">
        <v>2</v>
      </c>
      <c r="AY81" s="151">
        <v>2</v>
      </c>
      <c r="BA81" s="155">
        <v>2</v>
      </c>
      <c r="BB81" s="151">
        <v>2</v>
      </c>
      <c r="BD81" s="155">
        <v>2</v>
      </c>
      <c r="BE81" s="151">
        <v>2</v>
      </c>
      <c r="BH81" s="155">
        <v>2</v>
      </c>
      <c r="BI81" s="151">
        <v>2</v>
      </c>
      <c r="BK81" s="155">
        <v>2</v>
      </c>
      <c r="BL81" s="151">
        <v>2</v>
      </c>
      <c r="BN81" s="155">
        <v>2</v>
      </c>
      <c r="BO81" s="151">
        <v>2</v>
      </c>
      <c r="BQ81" s="155">
        <v>2</v>
      </c>
      <c r="BR81" s="151">
        <v>2</v>
      </c>
      <c r="BU81" s="155">
        <v>2</v>
      </c>
      <c r="BV81" s="151">
        <v>2</v>
      </c>
      <c r="BX81" s="155">
        <v>2</v>
      </c>
      <c r="BY81" s="151">
        <v>2</v>
      </c>
      <c r="CA81" s="155">
        <v>2</v>
      </c>
      <c r="CB81" s="151">
        <v>2</v>
      </c>
      <c r="CD81" s="155">
        <v>2</v>
      </c>
      <c r="CE81" s="151">
        <v>2</v>
      </c>
    </row>
    <row r="82" spans="31:137" x14ac:dyDescent="0.25">
      <c r="AE82" s="155">
        <v>2</v>
      </c>
      <c r="AF82" s="151">
        <v>2</v>
      </c>
      <c r="AH82" s="155">
        <v>2</v>
      </c>
      <c r="AI82" s="151">
        <v>2</v>
      </c>
      <c r="AN82" s="155">
        <v>2</v>
      </c>
      <c r="AO82" s="151">
        <v>2</v>
      </c>
      <c r="AQ82" s="155">
        <v>2</v>
      </c>
      <c r="AR82" s="151">
        <v>2</v>
      </c>
      <c r="AT82" s="155">
        <v>2</v>
      </c>
      <c r="AU82" s="151">
        <v>2</v>
      </c>
      <c r="AX82" s="155">
        <v>2</v>
      </c>
      <c r="AY82" s="151">
        <v>2</v>
      </c>
      <c r="BA82" s="155">
        <v>2</v>
      </c>
      <c r="BB82" s="151">
        <v>2</v>
      </c>
      <c r="BD82" s="155">
        <v>2</v>
      </c>
      <c r="BE82" s="151">
        <v>2</v>
      </c>
      <c r="BH82" s="155">
        <v>2</v>
      </c>
      <c r="BI82" s="151">
        <v>2</v>
      </c>
      <c r="BK82" s="155">
        <v>2</v>
      </c>
      <c r="BL82" s="151">
        <v>2</v>
      </c>
      <c r="BN82" s="155">
        <v>2</v>
      </c>
      <c r="BO82" s="151">
        <v>2</v>
      </c>
      <c r="BQ82" s="155">
        <v>2</v>
      </c>
      <c r="BR82" s="151">
        <v>2</v>
      </c>
      <c r="BU82" s="155">
        <v>2</v>
      </c>
      <c r="BV82" s="151">
        <v>2</v>
      </c>
      <c r="BX82" s="155">
        <v>2</v>
      </c>
      <c r="BY82" s="151">
        <v>2</v>
      </c>
      <c r="CA82" s="155">
        <v>2</v>
      </c>
      <c r="CB82" s="151">
        <v>2</v>
      </c>
      <c r="CD82" s="155">
        <v>2</v>
      </c>
      <c r="CE82" s="151">
        <v>2</v>
      </c>
    </row>
    <row r="83" spans="31:137" x14ac:dyDescent="0.25">
      <c r="AE83" s="155">
        <v>2</v>
      </c>
      <c r="AF83" s="151">
        <v>2</v>
      </c>
      <c r="AH83" s="155">
        <v>2</v>
      </c>
      <c r="AI83" s="151">
        <v>2</v>
      </c>
      <c r="AN83" s="155">
        <v>2</v>
      </c>
      <c r="AO83" s="151">
        <v>2</v>
      </c>
      <c r="AQ83" s="155">
        <v>2</v>
      </c>
      <c r="AR83" s="151">
        <v>2</v>
      </c>
      <c r="AT83" s="155">
        <v>2</v>
      </c>
      <c r="AU83" s="151">
        <v>2</v>
      </c>
      <c r="AX83" s="155">
        <v>2</v>
      </c>
      <c r="AY83" s="151">
        <v>2</v>
      </c>
      <c r="BA83" s="155">
        <v>2</v>
      </c>
      <c r="BB83" s="151">
        <v>2</v>
      </c>
      <c r="BD83" s="155">
        <v>2</v>
      </c>
      <c r="BE83" s="151">
        <v>2</v>
      </c>
      <c r="BH83" s="155">
        <v>2</v>
      </c>
      <c r="BI83" s="151">
        <v>2</v>
      </c>
      <c r="BK83" s="155">
        <v>2</v>
      </c>
      <c r="BL83" s="151">
        <v>2</v>
      </c>
      <c r="BN83" s="155">
        <v>2</v>
      </c>
      <c r="BO83" s="151">
        <v>2</v>
      </c>
      <c r="BQ83" s="155">
        <v>2</v>
      </c>
      <c r="BR83" s="151">
        <v>2</v>
      </c>
      <c r="BU83" s="155">
        <v>2</v>
      </c>
      <c r="BV83" s="151">
        <v>2</v>
      </c>
      <c r="BX83" s="155">
        <v>2</v>
      </c>
      <c r="BY83" s="151">
        <v>2</v>
      </c>
      <c r="CA83" s="155">
        <v>2</v>
      </c>
      <c r="CB83" s="151">
        <v>2</v>
      </c>
      <c r="CD83" s="155">
        <v>2</v>
      </c>
      <c r="CE83" s="151">
        <v>2</v>
      </c>
    </row>
    <row r="84" spans="31:137" x14ac:dyDescent="0.25">
      <c r="AE84" s="155">
        <v>2</v>
      </c>
      <c r="AF84" s="151">
        <v>2</v>
      </c>
      <c r="AH84" s="150"/>
      <c r="AI84" s="150"/>
      <c r="AN84" s="155">
        <v>2</v>
      </c>
      <c r="AO84" s="151">
        <v>2</v>
      </c>
      <c r="AQ84" s="155">
        <v>2</v>
      </c>
      <c r="AR84" s="151">
        <v>2</v>
      </c>
      <c r="AT84" s="155">
        <v>2</v>
      </c>
      <c r="AU84" s="151">
        <v>2</v>
      </c>
      <c r="AX84" s="155">
        <v>2</v>
      </c>
      <c r="AY84" s="151">
        <v>2</v>
      </c>
      <c r="BA84" s="155">
        <v>2</v>
      </c>
      <c r="BB84" s="151">
        <v>2</v>
      </c>
      <c r="BD84" s="155">
        <v>2</v>
      </c>
      <c r="BE84" s="151">
        <v>2</v>
      </c>
      <c r="BH84" s="155">
        <v>2</v>
      </c>
      <c r="BI84" s="151">
        <v>2</v>
      </c>
      <c r="BK84" s="155">
        <v>2</v>
      </c>
      <c r="BL84" s="151">
        <v>2</v>
      </c>
      <c r="BN84" s="155">
        <v>2</v>
      </c>
      <c r="BO84" s="151">
        <v>2</v>
      </c>
      <c r="BQ84" s="155">
        <v>2</v>
      </c>
      <c r="BR84" s="151">
        <v>2</v>
      </c>
      <c r="BU84" s="155">
        <v>2</v>
      </c>
      <c r="BV84" s="151">
        <v>2</v>
      </c>
      <c r="BX84" s="155">
        <v>2</v>
      </c>
      <c r="BY84" s="151">
        <v>2</v>
      </c>
      <c r="CA84" s="155">
        <v>2</v>
      </c>
      <c r="CB84" s="151">
        <v>2</v>
      </c>
      <c r="CD84" s="155">
        <v>2</v>
      </c>
      <c r="CE84" s="151">
        <v>2</v>
      </c>
    </row>
    <row r="85" spans="31:137" x14ac:dyDescent="0.25">
      <c r="AE85" s="155">
        <v>2</v>
      </c>
      <c r="AF85" s="151">
        <v>2</v>
      </c>
      <c r="AN85" s="155">
        <v>2</v>
      </c>
      <c r="AO85" s="151">
        <v>2</v>
      </c>
      <c r="AQ85" s="155">
        <v>2</v>
      </c>
      <c r="AR85" s="151">
        <v>2</v>
      </c>
      <c r="AT85" s="155">
        <v>2</v>
      </c>
      <c r="AU85" s="151">
        <v>2</v>
      </c>
      <c r="AX85" s="155">
        <v>2</v>
      </c>
      <c r="AY85" s="151">
        <v>2</v>
      </c>
      <c r="BA85" s="155">
        <v>2</v>
      </c>
      <c r="BB85" s="151">
        <v>2</v>
      </c>
      <c r="BD85" s="155">
        <v>2</v>
      </c>
      <c r="BE85" s="151">
        <v>2</v>
      </c>
      <c r="BH85" s="155">
        <v>2</v>
      </c>
      <c r="BI85" s="151">
        <v>2</v>
      </c>
      <c r="BK85" s="155">
        <v>2</v>
      </c>
      <c r="BL85" s="151">
        <v>2</v>
      </c>
      <c r="BN85" s="155">
        <v>2</v>
      </c>
      <c r="BO85" s="151">
        <v>2</v>
      </c>
      <c r="BQ85" s="155">
        <v>2</v>
      </c>
      <c r="BR85" s="151">
        <v>2</v>
      </c>
      <c r="BU85" s="155">
        <v>2</v>
      </c>
      <c r="BV85" s="151">
        <v>2</v>
      </c>
      <c r="BX85" s="155">
        <v>2</v>
      </c>
      <c r="BY85" s="151">
        <v>2</v>
      </c>
      <c r="CA85" s="155">
        <v>2</v>
      </c>
      <c r="CB85" s="151">
        <v>2</v>
      </c>
      <c r="CD85" s="155">
        <v>2</v>
      </c>
      <c r="CE85" s="151">
        <v>2</v>
      </c>
    </row>
    <row r="86" spans="31:137" x14ac:dyDescent="0.25">
      <c r="AE86" s="150"/>
      <c r="AF86" s="150"/>
      <c r="AN86" s="156">
        <v>2</v>
      </c>
      <c r="AO86" s="157">
        <v>2</v>
      </c>
      <c r="AQ86" s="156">
        <v>2</v>
      </c>
      <c r="AR86" s="157">
        <v>2</v>
      </c>
      <c r="AT86" s="156">
        <v>2</v>
      </c>
      <c r="AU86" s="157">
        <v>2</v>
      </c>
      <c r="AX86" s="156">
        <v>2</v>
      </c>
      <c r="AY86" s="157">
        <v>2</v>
      </c>
      <c r="BA86" s="156">
        <v>2</v>
      </c>
      <c r="BB86" s="157">
        <v>2</v>
      </c>
      <c r="BD86" s="156">
        <v>2</v>
      </c>
      <c r="BE86" s="157">
        <v>2</v>
      </c>
      <c r="BH86" s="156">
        <v>2</v>
      </c>
      <c r="BI86" s="157">
        <v>2</v>
      </c>
      <c r="BK86" s="156">
        <v>2</v>
      </c>
      <c r="BL86" s="157">
        <v>2</v>
      </c>
      <c r="BN86" s="156">
        <v>2</v>
      </c>
      <c r="BO86" s="157">
        <v>2</v>
      </c>
      <c r="BQ86" s="156">
        <v>2</v>
      </c>
      <c r="BR86" s="157">
        <v>2</v>
      </c>
      <c r="BU86" s="156">
        <v>2</v>
      </c>
      <c r="BV86" s="157">
        <v>2</v>
      </c>
      <c r="BX86" s="156">
        <v>2</v>
      </c>
      <c r="BY86" s="157">
        <v>2</v>
      </c>
      <c r="CA86" s="156">
        <v>2</v>
      </c>
      <c r="CB86" s="157">
        <v>2</v>
      </c>
      <c r="CD86" s="156">
        <v>2</v>
      </c>
      <c r="CE86" s="157">
        <v>2</v>
      </c>
    </row>
    <row r="93" spans="31:137" x14ac:dyDescent="0.25">
      <c r="AE93" s="158">
        <v>2</v>
      </c>
      <c r="AG93" s="153">
        <v>2</v>
      </c>
      <c r="AH93" s="154">
        <v>2</v>
      </c>
      <c r="AJ93" s="153">
        <v>2</v>
      </c>
      <c r="AK93" s="154">
        <v>2</v>
      </c>
      <c r="AM93" s="153">
        <v>2</v>
      </c>
      <c r="AN93" s="154">
        <v>2</v>
      </c>
      <c r="AQ93" s="153">
        <v>2</v>
      </c>
      <c r="AR93" s="154">
        <v>2</v>
      </c>
      <c r="AT93" s="153">
        <v>2</v>
      </c>
      <c r="AU93" s="154">
        <v>2</v>
      </c>
      <c r="AW93" s="153">
        <v>2</v>
      </c>
      <c r="AX93" s="154">
        <v>2</v>
      </c>
      <c r="BA93" s="153">
        <v>2</v>
      </c>
      <c r="BB93" s="154">
        <v>2</v>
      </c>
      <c r="BD93" s="153">
        <v>2</v>
      </c>
      <c r="BE93" s="154">
        <v>2</v>
      </c>
      <c r="BG93" s="153">
        <v>2</v>
      </c>
      <c r="BH93" s="154">
        <v>2</v>
      </c>
      <c r="BK93" s="153">
        <v>2</v>
      </c>
      <c r="BL93" s="154">
        <v>2</v>
      </c>
      <c r="BN93" s="153">
        <v>2</v>
      </c>
      <c r="BO93" s="154">
        <v>2</v>
      </c>
      <c r="BQ93" s="153">
        <v>2</v>
      </c>
      <c r="BR93" s="154">
        <v>2</v>
      </c>
      <c r="BU93" s="153">
        <v>2</v>
      </c>
      <c r="BV93" s="154">
        <v>2</v>
      </c>
      <c r="BX93" s="153">
        <v>2</v>
      </c>
      <c r="BY93" s="154">
        <v>2</v>
      </c>
      <c r="CA93" s="153">
        <v>2</v>
      </c>
      <c r="CB93" s="154">
        <v>2</v>
      </c>
      <c r="CE93" s="153">
        <v>2</v>
      </c>
      <c r="CF93" s="154">
        <v>2</v>
      </c>
      <c r="CH93" s="153">
        <v>2</v>
      </c>
      <c r="CI93" s="154">
        <v>2</v>
      </c>
      <c r="CK93" s="153">
        <v>2</v>
      </c>
      <c r="CL93" s="154">
        <v>2</v>
      </c>
      <c r="CO93" s="153">
        <v>2</v>
      </c>
      <c r="CP93" s="154">
        <v>2</v>
      </c>
      <c r="CR93" s="153">
        <v>2</v>
      </c>
      <c r="CS93" s="154">
        <v>2</v>
      </c>
      <c r="CU93" s="153">
        <v>2</v>
      </c>
      <c r="CV93" s="154">
        <v>2</v>
      </c>
      <c r="CY93" s="153">
        <v>2</v>
      </c>
      <c r="CZ93" s="154">
        <v>2</v>
      </c>
      <c r="DB93" s="153">
        <v>2</v>
      </c>
      <c r="DC93" s="154">
        <v>2</v>
      </c>
      <c r="DE93" s="153">
        <v>2</v>
      </c>
      <c r="DF93" s="154">
        <v>2</v>
      </c>
      <c r="DI93" s="153">
        <v>2</v>
      </c>
      <c r="DJ93" s="154">
        <v>2</v>
      </c>
      <c r="DL93" s="153">
        <v>2</v>
      </c>
      <c r="DM93" s="154">
        <v>2</v>
      </c>
      <c r="DO93" s="153">
        <v>2</v>
      </c>
      <c r="DP93" s="154">
        <v>2</v>
      </c>
      <c r="DS93" s="153">
        <v>2</v>
      </c>
      <c r="DT93" s="154">
        <v>2</v>
      </c>
      <c r="DV93" s="153">
        <v>2</v>
      </c>
      <c r="DW93" s="154">
        <v>2</v>
      </c>
      <c r="DY93" s="153">
        <v>2</v>
      </c>
      <c r="DZ93" s="154">
        <v>2</v>
      </c>
      <c r="EC93" s="153">
        <v>2</v>
      </c>
      <c r="ED93" s="154">
        <v>2</v>
      </c>
      <c r="EF93" s="153">
        <v>2</v>
      </c>
      <c r="EG93" s="154">
        <v>2</v>
      </c>
    </row>
    <row r="94" spans="31:137" x14ac:dyDescent="0.25">
      <c r="AE94" s="159">
        <v>2</v>
      </c>
      <c r="AG94" s="155">
        <v>2</v>
      </c>
      <c r="AH94" s="151">
        <v>2</v>
      </c>
      <c r="AJ94" s="155">
        <v>2</v>
      </c>
      <c r="AK94" s="151">
        <v>2</v>
      </c>
      <c r="AM94" s="155">
        <v>2</v>
      </c>
      <c r="AN94" s="151">
        <v>2</v>
      </c>
      <c r="AQ94" s="155">
        <v>2</v>
      </c>
      <c r="AR94" s="151">
        <v>2</v>
      </c>
      <c r="AT94" s="155">
        <v>2</v>
      </c>
      <c r="AU94" s="151">
        <v>2</v>
      </c>
      <c r="AW94" s="155">
        <v>2</v>
      </c>
      <c r="AX94" s="151">
        <v>2</v>
      </c>
      <c r="BA94" s="155">
        <v>2</v>
      </c>
      <c r="BB94" s="151">
        <v>2</v>
      </c>
      <c r="BD94" s="155">
        <v>2</v>
      </c>
      <c r="BE94" s="151">
        <v>2</v>
      </c>
      <c r="BG94" s="155">
        <v>2</v>
      </c>
      <c r="BH94" s="151">
        <v>2</v>
      </c>
      <c r="BK94" s="155">
        <v>2</v>
      </c>
      <c r="BL94" s="151">
        <v>2</v>
      </c>
      <c r="BN94" s="155">
        <v>2</v>
      </c>
      <c r="BO94" s="151">
        <v>2</v>
      </c>
      <c r="BQ94" s="155">
        <v>2</v>
      </c>
      <c r="BR94" s="151">
        <v>2</v>
      </c>
      <c r="BU94" s="155">
        <v>2</v>
      </c>
      <c r="BV94" s="151">
        <v>2</v>
      </c>
      <c r="BX94" s="155">
        <v>2</v>
      </c>
      <c r="BY94" s="151">
        <v>2</v>
      </c>
      <c r="CA94" s="155">
        <v>2</v>
      </c>
      <c r="CB94" s="151">
        <v>2</v>
      </c>
      <c r="CE94" s="155">
        <v>2</v>
      </c>
      <c r="CF94" s="151">
        <v>2</v>
      </c>
      <c r="CH94" s="155">
        <v>2</v>
      </c>
      <c r="CI94" s="151">
        <v>2</v>
      </c>
      <c r="CK94" s="155">
        <v>2</v>
      </c>
      <c r="CL94" s="151">
        <v>2</v>
      </c>
      <c r="CO94" s="155">
        <v>2</v>
      </c>
      <c r="CP94" s="151">
        <v>2</v>
      </c>
      <c r="CR94" s="155">
        <v>2</v>
      </c>
      <c r="CS94" s="151">
        <v>2</v>
      </c>
      <c r="CU94" s="155">
        <v>2</v>
      </c>
      <c r="CV94" s="151">
        <v>2</v>
      </c>
      <c r="CY94" s="155">
        <v>2</v>
      </c>
      <c r="CZ94" s="151">
        <v>2</v>
      </c>
      <c r="DB94" s="155">
        <v>2</v>
      </c>
      <c r="DC94" s="151">
        <v>2</v>
      </c>
      <c r="DE94" s="155">
        <v>2</v>
      </c>
      <c r="DF94" s="151">
        <v>2</v>
      </c>
      <c r="DI94" s="155">
        <v>2</v>
      </c>
      <c r="DJ94" s="151">
        <v>2</v>
      </c>
      <c r="DL94" s="155">
        <v>2</v>
      </c>
      <c r="DM94" s="151">
        <v>2</v>
      </c>
      <c r="DO94" s="155">
        <v>2</v>
      </c>
      <c r="DP94" s="151">
        <v>2</v>
      </c>
      <c r="DS94" s="155">
        <v>2</v>
      </c>
      <c r="DT94" s="151">
        <v>2</v>
      </c>
      <c r="DV94" s="155">
        <v>2</v>
      </c>
      <c r="DW94" s="151">
        <v>2</v>
      </c>
      <c r="DY94" s="155">
        <v>2</v>
      </c>
      <c r="DZ94" s="151">
        <v>2</v>
      </c>
      <c r="EC94" s="155">
        <v>2</v>
      </c>
      <c r="ED94" s="151">
        <v>2</v>
      </c>
      <c r="EF94" s="155">
        <v>2</v>
      </c>
      <c r="EG94" s="151">
        <v>2</v>
      </c>
    </row>
    <row r="95" spans="31:137" x14ac:dyDescent="0.25">
      <c r="AE95" s="159">
        <v>2</v>
      </c>
      <c r="AG95" s="155">
        <v>2</v>
      </c>
      <c r="AH95" s="151">
        <v>2</v>
      </c>
      <c r="AJ95" s="155">
        <v>2</v>
      </c>
      <c r="AK95" s="151">
        <v>2</v>
      </c>
      <c r="AM95" s="155">
        <v>2</v>
      </c>
      <c r="AN95" s="151">
        <v>2</v>
      </c>
      <c r="AQ95" s="155">
        <v>2</v>
      </c>
      <c r="AR95" s="151">
        <v>2</v>
      </c>
      <c r="AT95" s="155">
        <v>2</v>
      </c>
      <c r="AU95" s="151">
        <v>2</v>
      </c>
      <c r="AW95" s="155">
        <v>2</v>
      </c>
      <c r="AX95" s="151">
        <v>2</v>
      </c>
      <c r="BA95" s="155">
        <v>2</v>
      </c>
      <c r="BB95" s="151">
        <v>2</v>
      </c>
      <c r="BD95" s="155">
        <v>2</v>
      </c>
      <c r="BE95" s="151">
        <v>2</v>
      </c>
      <c r="BG95" s="155">
        <v>2</v>
      </c>
      <c r="BH95" s="151">
        <v>2</v>
      </c>
      <c r="BK95" s="155">
        <v>2</v>
      </c>
      <c r="BL95" s="151">
        <v>2</v>
      </c>
      <c r="BN95" s="155">
        <v>2</v>
      </c>
      <c r="BO95" s="151">
        <v>2</v>
      </c>
      <c r="BQ95" s="155">
        <v>2</v>
      </c>
      <c r="BR95" s="151">
        <v>2</v>
      </c>
      <c r="BU95" s="155">
        <v>2</v>
      </c>
      <c r="BV95" s="151">
        <v>2</v>
      </c>
      <c r="BX95" s="155">
        <v>2</v>
      </c>
      <c r="BY95" s="151">
        <v>2</v>
      </c>
      <c r="CA95" s="155">
        <v>2</v>
      </c>
      <c r="CB95" s="151">
        <v>2</v>
      </c>
      <c r="CE95" s="155">
        <v>2</v>
      </c>
      <c r="CF95" s="151">
        <v>2</v>
      </c>
      <c r="CH95" s="155">
        <v>2</v>
      </c>
      <c r="CI95" s="151">
        <v>2</v>
      </c>
      <c r="CK95" s="155">
        <v>2</v>
      </c>
      <c r="CL95" s="151">
        <v>2</v>
      </c>
      <c r="CO95" s="155">
        <v>2</v>
      </c>
      <c r="CP95" s="151">
        <v>2</v>
      </c>
      <c r="CR95" s="155">
        <v>2</v>
      </c>
      <c r="CS95" s="151">
        <v>2</v>
      </c>
      <c r="CU95" s="155">
        <v>2</v>
      </c>
      <c r="CV95" s="151">
        <v>2</v>
      </c>
      <c r="CY95" s="155">
        <v>2</v>
      </c>
      <c r="CZ95" s="151">
        <v>2</v>
      </c>
      <c r="DB95" s="155">
        <v>2</v>
      </c>
      <c r="DC95" s="151">
        <v>2</v>
      </c>
      <c r="DE95" s="155">
        <v>2</v>
      </c>
      <c r="DF95" s="151">
        <v>2</v>
      </c>
      <c r="DI95" s="155">
        <v>2</v>
      </c>
      <c r="DJ95" s="151">
        <v>2</v>
      </c>
      <c r="DL95" s="155">
        <v>2</v>
      </c>
      <c r="DM95" s="151">
        <v>2</v>
      </c>
      <c r="DO95" s="155">
        <v>2</v>
      </c>
      <c r="DP95" s="151">
        <v>2</v>
      </c>
      <c r="DS95" s="155">
        <v>2</v>
      </c>
      <c r="DT95" s="151">
        <v>2</v>
      </c>
      <c r="DV95" s="155">
        <v>2</v>
      </c>
      <c r="DW95" s="151">
        <v>2</v>
      </c>
      <c r="DY95" s="155">
        <v>2</v>
      </c>
      <c r="DZ95" s="151">
        <v>2</v>
      </c>
      <c r="EC95" s="155">
        <v>2</v>
      </c>
      <c r="ED95" s="151">
        <v>2</v>
      </c>
      <c r="EF95" s="155">
        <v>2</v>
      </c>
      <c r="EG95" s="151">
        <v>2</v>
      </c>
    </row>
    <row r="96" spans="31:137" x14ac:dyDescent="0.25">
      <c r="AE96" s="159">
        <v>2</v>
      </c>
      <c r="AG96" s="155">
        <v>2</v>
      </c>
      <c r="AH96" s="151">
        <v>2</v>
      </c>
      <c r="AJ96" s="155">
        <v>2</v>
      </c>
      <c r="AK96" s="151">
        <v>2</v>
      </c>
      <c r="AM96" s="155">
        <v>2</v>
      </c>
      <c r="AN96" s="151">
        <v>2</v>
      </c>
      <c r="AQ96" s="155">
        <v>2</v>
      </c>
      <c r="AR96" s="151">
        <v>2</v>
      </c>
      <c r="AT96" s="155">
        <v>2</v>
      </c>
      <c r="AU96" s="151">
        <v>2</v>
      </c>
      <c r="AW96" s="155">
        <v>2</v>
      </c>
      <c r="AX96" s="151">
        <v>2</v>
      </c>
      <c r="BA96" s="155">
        <v>2</v>
      </c>
      <c r="BB96" s="151">
        <v>2</v>
      </c>
      <c r="BD96" s="155">
        <v>2</v>
      </c>
      <c r="BE96" s="151">
        <v>2</v>
      </c>
      <c r="BG96" s="155">
        <v>2</v>
      </c>
      <c r="BH96" s="151">
        <v>2</v>
      </c>
      <c r="BK96" s="155">
        <v>2</v>
      </c>
      <c r="BL96" s="151">
        <v>2</v>
      </c>
      <c r="BN96" s="155">
        <v>2</v>
      </c>
      <c r="BO96" s="151">
        <v>2</v>
      </c>
      <c r="BQ96" s="155">
        <v>2</v>
      </c>
      <c r="BR96" s="151">
        <v>2</v>
      </c>
      <c r="BU96" s="155">
        <v>2</v>
      </c>
      <c r="BV96" s="151">
        <v>2</v>
      </c>
      <c r="BX96" s="155">
        <v>2</v>
      </c>
      <c r="BY96" s="151">
        <v>2</v>
      </c>
      <c r="CA96" s="155">
        <v>2</v>
      </c>
      <c r="CB96" s="151">
        <v>2</v>
      </c>
      <c r="CE96" s="155">
        <v>2</v>
      </c>
      <c r="CF96" s="151">
        <v>2</v>
      </c>
      <c r="CH96" s="155">
        <v>2</v>
      </c>
      <c r="CI96" s="151">
        <v>2</v>
      </c>
      <c r="CK96" s="155">
        <v>2</v>
      </c>
      <c r="CL96" s="151">
        <v>2</v>
      </c>
      <c r="CO96" s="155">
        <v>2</v>
      </c>
      <c r="CP96" s="151">
        <v>2</v>
      </c>
      <c r="CR96" s="155">
        <v>2</v>
      </c>
      <c r="CS96" s="151">
        <v>2</v>
      </c>
      <c r="CU96" s="155">
        <v>2</v>
      </c>
      <c r="CV96" s="151">
        <v>2</v>
      </c>
      <c r="CY96" s="155">
        <v>2</v>
      </c>
      <c r="CZ96" s="151">
        <v>2</v>
      </c>
      <c r="DB96" s="155">
        <v>2</v>
      </c>
      <c r="DC96" s="151">
        <v>2</v>
      </c>
      <c r="DE96" s="155">
        <v>2</v>
      </c>
      <c r="DF96" s="151">
        <v>2</v>
      </c>
      <c r="DI96" s="155">
        <v>2</v>
      </c>
      <c r="DJ96" s="151">
        <v>2</v>
      </c>
      <c r="DL96" s="155">
        <v>2</v>
      </c>
      <c r="DM96" s="151">
        <v>2</v>
      </c>
      <c r="DO96" s="155">
        <v>2</v>
      </c>
      <c r="DP96" s="151">
        <v>2</v>
      </c>
      <c r="DS96" s="155">
        <v>2</v>
      </c>
      <c r="DT96" s="151">
        <v>2</v>
      </c>
      <c r="DV96" s="155">
        <v>2</v>
      </c>
      <c r="DW96" s="151">
        <v>2</v>
      </c>
      <c r="DY96" s="155">
        <v>2</v>
      </c>
      <c r="DZ96" s="151">
        <v>2</v>
      </c>
      <c r="EC96" s="155">
        <v>2</v>
      </c>
      <c r="ED96" s="151">
        <v>2</v>
      </c>
      <c r="EF96" s="155">
        <v>2</v>
      </c>
      <c r="EG96" s="151">
        <v>2</v>
      </c>
    </row>
    <row r="97" spans="31:137" x14ac:dyDescent="0.25">
      <c r="AE97" s="159">
        <v>2</v>
      </c>
      <c r="AG97" s="155">
        <v>2</v>
      </c>
      <c r="AH97" s="151">
        <v>2</v>
      </c>
      <c r="AJ97" s="155">
        <v>2</v>
      </c>
      <c r="AK97" s="151">
        <v>2</v>
      </c>
      <c r="AM97" s="155">
        <v>2</v>
      </c>
      <c r="AN97" s="151">
        <v>2</v>
      </c>
      <c r="AQ97" s="155">
        <v>2</v>
      </c>
      <c r="AR97" s="151">
        <v>2</v>
      </c>
      <c r="AT97" s="155">
        <v>2</v>
      </c>
      <c r="AU97" s="151">
        <v>2</v>
      </c>
      <c r="AW97" s="155">
        <v>2</v>
      </c>
      <c r="AX97" s="151">
        <v>2</v>
      </c>
      <c r="BA97" s="155">
        <v>2</v>
      </c>
      <c r="BB97" s="151">
        <v>2</v>
      </c>
      <c r="BD97" s="155">
        <v>2</v>
      </c>
      <c r="BE97" s="151">
        <v>2</v>
      </c>
      <c r="BG97" s="155">
        <v>2</v>
      </c>
      <c r="BH97" s="151">
        <v>2</v>
      </c>
      <c r="BK97" s="155">
        <v>2</v>
      </c>
      <c r="BL97" s="151">
        <v>2</v>
      </c>
      <c r="BN97" s="155">
        <v>2</v>
      </c>
      <c r="BO97" s="151">
        <v>2</v>
      </c>
      <c r="BQ97" s="155">
        <v>2</v>
      </c>
      <c r="BR97" s="151">
        <v>2</v>
      </c>
      <c r="BU97" s="155">
        <v>2</v>
      </c>
      <c r="BV97" s="151">
        <v>2</v>
      </c>
      <c r="BX97" s="155">
        <v>2</v>
      </c>
      <c r="BY97" s="151">
        <v>2</v>
      </c>
      <c r="CA97" s="155">
        <v>2</v>
      </c>
      <c r="CB97" s="151">
        <v>2</v>
      </c>
      <c r="CE97" s="155">
        <v>2</v>
      </c>
      <c r="CF97" s="151">
        <v>2</v>
      </c>
      <c r="CH97" s="155">
        <v>2</v>
      </c>
      <c r="CI97" s="151">
        <v>2</v>
      </c>
      <c r="CK97" s="155">
        <v>2</v>
      </c>
      <c r="CL97" s="151">
        <v>2</v>
      </c>
      <c r="CO97" s="155">
        <v>2</v>
      </c>
      <c r="CP97" s="151">
        <v>2</v>
      </c>
      <c r="CR97" s="155">
        <v>2</v>
      </c>
      <c r="CS97" s="151">
        <v>2</v>
      </c>
      <c r="CU97" s="155">
        <v>2</v>
      </c>
      <c r="CV97" s="151">
        <v>2</v>
      </c>
      <c r="CY97" s="155">
        <v>2</v>
      </c>
      <c r="CZ97" s="151">
        <v>2</v>
      </c>
      <c r="DB97" s="155">
        <v>2</v>
      </c>
      <c r="DC97" s="151">
        <v>2</v>
      </c>
      <c r="DE97" s="155">
        <v>2</v>
      </c>
      <c r="DF97" s="151">
        <v>2</v>
      </c>
      <c r="DI97" s="155">
        <v>2</v>
      </c>
      <c r="DJ97" s="151">
        <v>2</v>
      </c>
      <c r="DL97" s="155">
        <v>2</v>
      </c>
      <c r="DM97" s="151">
        <v>2</v>
      </c>
      <c r="DO97" s="155">
        <v>2</v>
      </c>
      <c r="DP97" s="151">
        <v>2</v>
      </c>
      <c r="DS97" s="155">
        <v>2</v>
      </c>
      <c r="DT97" s="151">
        <v>2</v>
      </c>
      <c r="DV97" s="155">
        <v>2</v>
      </c>
      <c r="DW97" s="151">
        <v>2</v>
      </c>
      <c r="DY97" s="155">
        <v>2</v>
      </c>
      <c r="DZ97" s="151">
        <v>2</v>
      </c>
      <c r="EC97" s="155">
        <v>2</v>
      </c>
      <c r="ED97" s="151">
        <v>2</v>
      </c>
      <c r="EF97" s="155">
        <v>2</v>
      </c>
      <c r="EG97" s="151">
        <v>2</v>
      </c>
    </row>
    <row r="98" spans="31:137" x14ac:dyDescent="0.25">
      <c r="AE98" s="159">
        <v>2</v>
      </c>
      <c r="AG98" s="155">
        <v>2</v>
      </c>
      <c r="AH98" s="151">
        <v>2</v>
      </c>
      <c r="AJ98" s="155">
        <v>2</v>
      </c>
      <c r="AK98" s="151">
        <v>2</v>
      </c>
      <c r="AM98" s="155">
        <v>2</v>
      </c>
      <c r="AN98" s="151">
        <v>2</v>
      </c>
      <c r="AQ98" s="155">
        <v>2</v>
      </c>
      <c r="AR98" s="151">
        <v>2</v>
      </c>
      <c r="AT98" s="155">
        <v>2</v>
      </c>
      <c r="AU98" s="151">
        <v>2</v>
      </c>
      <c r="AW98" s="155">
        <v>2</v>
      </c>
      <c r="AX98" s="151">
        <v>2</v>
      </c>
      <c r="BA98" s="155">
        <v>2</v>
      </c>
      <c r="BB98" s="151">
        <v>2</v>
      </c>
      <c r="BD98" s="155">
        <v>2</v>
      </c>
      <c r="BE98" s="151">
        <v>2</v>
      </c>
      <c r="BG98" s="155">
        <v>2</v>
      </c>
      <c r="BH98" s="151">
        <v>2</v>
      </c>
      <c r="BK98" s="155">
        <v>2</v>
      </c>
      <c r="BL98" s="151">
        <v>2</v>
      </c>
      <c r="BN98" s="155">
        <v>2</v>
      </c>
      <c r="BO98" s="151">
        <v>2</v>
      </c>
      <c r="BQ98" s="155">
        <v>2</v>
      </c>
      <c r="BR98" s="151">
        <v>2</v>
      </c>
      <c r="BU98" s="155">
        <v>2</v>
      </c>
      <c r="BV98" s="151">
        <v>2</v>
      </c>
      <c r="BX98" s="155">
        <v>2</v>
      </c>
      <c r="BY98" s="151">
        <v>2</v>
      </c>
      <c r="CA98" s="155">
        <v>2</v>
      </c>
      <c r="CB98" s="151">
        <v>2</v>
      </c>
      <c r="CE98" s="155">
        <v>2</v>
      </c>
      <c r="CF98" s="151">
        <v>2</v>
      </c>
      <c r="CH98" s="155">
        <v>2</v>
      </c>
      <c r="CI98" s="151">
        <v>2</v>
      </c>
      <c r="CK98" s="155">
        <v>2</v>
      </c>
      <c r="CL98" s="151">
        <v>2</v>
      </c>
      <c r="CO98" s="155">
        <v>2</v>
      </c>
      <c r="CP98" s="151">
        <v>2</v>
      </c>
      <c r="CR98" s="155">
        <v>2</v>
      </c>
      <c r="CS98" s="151">
        <v>2</v>
      </c>
      <c r="CU98" s="155">
        <v>2</v>
      </c>
      <c r="CV98" s="151">
        <v>2</v>
      </c>
      <c r="CY98" s="155">
        <v>2</v>
      </c>
      <c r="CZ98" s="151">
        <v>2</v>
      </c>
      <c r="DB98" s="155">
        <v>2</v>
      </c>
      <c r="DC98" s="151">
        <v>2</v>
      </c>
      <c r="DE98" s="155">
        <v>2</v>
      </c>
      <c r="DF98" s="151">
        <v>2</v>
      </c>
      <c r="DI98" s="155">
        <v>2</v>
      </c>
      <c r="DJ98" s="151">
        <v>2</v>
      </c>
      <c r="DL98" s="155">
        <v>2</v>
      </c>
      <c r="DM98" s="151">
        <v>2</v>
      </c>
      <c r="DO98" s="155">
        <v>2</v>
      </c>
      <c r="DP98" s="151">
        <v>2</v>
      </c>
      <c r="DS98" s="155">
        <v>2</v>
      </c>
      <c r="DT98" s="151">
        <v>2</v>
      </c>
      <c r="DV98" s="155">
        <v>2</v>
      </c>
      <c r="DW98" s="151">
        <v>2</v>
      </c>
      <c r="DY98" s="155">
        <v>2</v>
      </c>
      <c r="DZ98" s="151">
        <v>2</v>
      </c>
      <c r="EC98" s="155">
        <v>2</v>
      </c>
      <c r="ED98" s="151">
        <v>2</v>
      </c>
      <c r="EF98" s="155">
        <v>2</v>
      </c>
      <c r="EG98" s="151">
        <v>2</v>
      </c>
    </row>
    <row r="99" spans="31:137" x14ac:dyDescent="0.25">
      <c r="AE99" s="159">
        <v>2</v>
      </c>
      <c r="AG99" s="155">
        <v>2</v>
      </c>
      <c r="AH99" s="151">
        <v>2</v>
      </c>
      <c r="AJ99" s="155">
        <v>2</v>
      </c>
      <c r="AK99" s="151">
        <v>2</v>
      </c>
      <c r="AM99" s="155">
        <v>2</v>
      </c>
      <c r="AN99" s="151">
        <v>2</v>
      </c>
      <c r="AQ99" s="155">
        <v>2</v>
      </c>
      <c r="AR99" s="151">
        <v>2</v>
      </c>
      <c r="AT99" s="155">
        <v>2</v>
      </c>
      <c r="AU99" s="151">
        <v>2</v>
      </c>
      <c r="AW99" s="155">
        <v>2</v>
      </c>
      <c r="AX99" s="151">
        <v>2</v>
      </c>
      <c r="BA99" s="155">
        <v>2</v>
      </c>
      <c r="BB99" s="151">
        <v>2</v>
      </c>
      <c r="BD99" s="155">
        <v>2</v>
      </c>
      <c r="BE99" s="151">
        <v>2</v>
      </c>
      <c r="BG99" s="155">
        <v>2</v>
      </c>
      <c r="BH99" s="151">
        <v>2</v>
      </c>
      <c r="BK99" s="155">
        <v>2</v>
      </c>
      <c r="BL99" s="151">
        <v>2</v>
      </c>
      <c r="BN99" s="155">
        <v>2</v>
      </c>
      <c r="BO99" s="151">
        <v>2</v>
      </c>
      <c r="BQ99" s="155">
        <v>2</v>
      </c>
      <c r="BR99" s="151">
        <v>2</v>
      </c>
      <c r="BU99" s="155">
        <v>2</v>
      </c>
      <c r="BV99" s="151">
        <v>2</v>
      </c>
      <c r="BX99" s="155">
        <v>2</v>
      </c>
      <c r="BY99" s="151">
        <v>2</v>
      </c>
      <c r="CA99" s="155">
        <v>2</v>
      </c>
      <c r="CB99" s="151">
        <v>2</v>
      </c>
      <c r="CE99" s="155">
        <v>2</v>
      </c>
      <c r="CF99" s="151">
        <v>2</v>
      </c>
      <c r="CH99" s="155">
        <v>2</v>
      </c>
      <c r="CI99" s="151">
        <v>2</v>
      </c>
      <c r="CK99" s="155">
        <v>2</v>
      </c>
      <c r="CL99" s="151">
        <v>2</v>
      </c>
      <c r="CO99" s="155">
        <v>2</v>
      </c>
      <c r="CP99" s="151">
        <v>2</v>
      </c>
      <c r="CR99" s="155">
        <v>2</v>
      </c>
      <c r="CS99" s="151">
        <v>2</v>
      </c>
      <c r="CU99" s="155">
        <v>2</v>
      </c>
      <c r="CV99" s="151">
        <v>2</v>
      </c>
      <c r="CY99" s="155">
        <v>2</v>
      </c>
      <c r="CZ99" s="151">
        <v>2</v>
      </c>
      <c r="DB99" s="155">
        <v>2</v>
      </c>
      <c r="DC99" s="151">
        <v>2</v>
      </c>
      <c r="DE99" s="155">
        <v>2</v>
      </c>
      <c r="DF99" s="151">
        <v>2</v>
      </c>
      <c r="DI99" s="155">
        <v>2</v>
      </c>
      <c r="DJ99" s="151">
        <v>2</v>
      </c>
      <c r="DL99" s="155">
        <v>2</v>
      </c>
      <c r="DM99" s="151">
        <v>2</v>
      </c>
      <c r="DO99" s="155">
        <v>2</v>
      </c>
      <c r="DP99" s="151">
        <v>2</v>
      </c>
      <c r="DS99" s="155">
        <v>2</v>
      </c>
      <c r="DT99" s="151">
        <v>2</v>
      </c>
      <c r="DV99" s="155">
        <v>2</v>
      </c>
      <c r="DW99" s="151">
        <v>2</v>
      </c>
      <c r="DY99" s="155">
        <v>2</v>
      </c>
      <c r="DZ99" s="151">
        <v>2</v>
      </c>
      <c r="EC99" s="155">
        <v>2</v>
      </c>
      <c r="ED99" s="151">
        <v>2</v>
      </c>
      <c r="EF99" s="155">
        <v>2</v>
      </c>
      <c r="EG99" s="151">
        <v>2</v>
      </c>
    </row>
    <row r="100" spans="31:137" x14ac:dyDescent="0.25">
      <c r="AE100" s="159">
        <v>2</v>
      </c>
      <c r="AG100" s="155">
        <v>2</v>
      </c>
      <c r="AH100" s="151">
        <v>2</v>
      </c>
      <c r="AJ100" s="155">
        <v>2</v>
      </c>
      <c r="AK100" s="151">
        <v>2</v>
      </c>
      <c r="AM100" s="155">
        <v>2</v>
      </c>
      <c r="AN100" s="151">
        <v>2</v>
      </c>
      <c r="AQ100" s="155">
        <v>2</v>
      </c>
      <c r="AR100" s="151">
        <v>2</v>
      </c>
      <c r="AT100" s="155">
        <v>2</v>
      </c>
      <c r="AU100" s="151">
        <v>2</v>
      </c>
      <c r="AW100" s="155">
        <v>2</v>
      </c>
      <c r="AX100" s="151">
        <v>2</v>
      </c>
      <c r="BA100" s="155">
        <v>2</v>
      </c>
      <c r="BB100" s="151">
        <v>2</v>
      </c>
      <c r="BD100" s="155">
        <v>2</v>
      </c>
      <c r="BE100" s="151">
        <v>2</v>
      </c>
      <c r="BG100" s="155">
        <v>2</v>
      </c>
      <c r="BH100" s="151">
        <v>2</v>
      </c>
      <c r="BK100" s="155">
        <v>2</v>
      </c>
      <c r="BL100" s="151">
        <v>2</v>
      </c>
      <c r="BN100" s="155">
        <v>2</v>
      </c>
      <c r="BO100" s="151">
        <v>2</v>
      </c>
      <c r="BQ100" s="155">
        <v>2</v>
      </c>
      <c r="BR100" s="151">
        <v>2</v>
      </c>
      <c r="BU100" s="155">
        <v>2</v>
      </c>
      <c r="BV100" s="151">
        <v>2</v>
      </c>
      <c r="BX100" s="155">
        <v>2</v>
      </c>
      <c r="BY100" s="151">
        <v>2</v>
      </c>
      <c r="CA100" s="155">
        <v>2</v>
      </c>
      <c r="CB100" s="151">
        <v>2</v>
      </c>
      <c r="CE100" s="155">
        <v>2</v>
      </c>
      <c r="CF100" s="151">
        <v>2</v>
      </c>
      <c r="CH100" s="155">
        <v>2</v>
      </c>
      <c r="CI100" s="151">
        <v>2</v>
      </c>
      <c r="CK100" s="155">
        <v>2</v>
      </c>
      <c r="CL100" s="151">
        <v>2</v>
      </c>
      <c r="CO100" s="155">
        <v>2</v>
      </c>
      <c r="CP100" s="151">
        <v>2</v>
      </c>
      <c r="CR100" s="155">
        <v>2</v>
      </c>
      <c r="CS100" s="151">
        <v>2</v>
      </c>
      <c r="CU100" s="155">
        <v>2</v>
      </c>
      <c r="CV100" s="151">
        <v>2</v>
      </c>
      <c r="CY100" s="155">
        <v>2</v>
      </c>
      <c r="CZ100" s="151">
        <v>2</v>
      </c>
      <c r="DB100" s="155">
        <v>2</v>
      </c>
      <c r="DC100" s="151">
        <v>2</v>
      </c>
      <c r="DE100" s="155">
        <v>2</v>
      </c>
      <c r="DF100" s="151">
        <v>2</v>
      </c>
      <c r="DI100" s="155">
        <v>2</v>
      </c>
      <c r="DJ100" s="151">
        <v>2</v>
      </c>
      <c r="DL100" s="155">
        <v>2</v>
      </c>
      <c r="DM100" s="151">
        <v>2</v>
      </c>
      <c r="DO100" s="155">
        <v>2</v>
      </c>
      <c r="DP100" s="151">
        <v>2</v>
      </c>
      <c r="DS100" s="155">
        <v>2</v>
      </c>
      <c r="DT100" s="151">
        <v>2</v>
      </c>
      <c r="DV100" s="155">
        <v>2</v>
      </c>
      <c r="DW100" s="151">
        <v>2</v>
      </c>
      <c r="DY100" s="155">
        <v>2</v>
      </c>
      <c r="DZ100" s="151">
        <v>2</v>
      </c>
      <c r="EC100" s="155">
        <v>2</v>
      </c>
      <c r="ED100" s="151">
        <v>2</v>
      </c>
      <c r="EF100" s="155">
        <v>2</v>
      </c>
      <c r="EG100" s="151">
        <v>2</v>
      </c>
    </row>
    <row r="101" spans="31:137" x14ac:dyDescent="0.25">
      <c r="AE101" s="159">
        <v>2</v>
      </c>
      <c r="AG101" s="155">
        <v>2</v>
      </c>
      <c r="AH101" s="151">
        <v>2</v>
      </c>
      <c r="AJ101" s="155">
        <v>2</v>
      </c>
      <c r="AK101" s="151">
        <v>2</v>
      </c>
      <c r="AM101" s="155">
        <v>2</v>
      </c>
      <c r="AN101" s="151">
        <v>2</v>
      </c>
      <c r="AQ101" s="155">
        <v>2</v>
      </c>
      <c r="AR101" s="151">
        <v>2</v>
      </c>
      <c r="AT101" s="155">
        <v>2</v>
      </c>
      <c r="AU101" s="151">
        <v>2</v>
      </c>
      <c r="AW101" s="155">
        <v>2</v>
      </c>
      <c r="AX101" s="151">
        <v>2</v>
      </c>
      <c r="BA101" s="155">
        <v>2</v>
      </c>
      <c r="BB101" s="151">
        <v>2</v>
      </c>
      <c r="BD101" s="155">
        <v>2</v>
      </c>
      <c r="BE101" s="151">
        <v>2</v>
      </c>
      <c r="BG101" s="155">
        <v>2</v>
      </c>
      <c r="BH101" s="151">
        <v>2</v>
      </c>
      <c r="BK101" s="155">
        <v>2</v>
      </c>
      <c r="BL101" s="151">
        <v>2</v>
      </c>
      <c r="BN101" s="155">
        <v>2</v>
      </c>
      <c r="BO101" s="151">
        <v>2</v>
      </c>
      <c r="BQ101" s="155">
        <v>2</v>
      </c>
      <c r="BR101" s="151">
        <v>2</v>
      </c>
      <c r="BU101" s="155">
        <v>2</v>
      </c>
      <c r="BV101" s="151">
        <v>2</v>
      </c>
      <c r="BX101" s="155">
        <v>2</v>
      </c>
      <c r="BY101" s="151">
        <v>2</v>
      </c>
      <c r="CA101" s="155">
        <v>2</v>
      </c>
      <c r="CB101" s="151">
        <v>2</v>
      </c>
      <c r="CE101" s="155">
        <v>2</v>
      </c>
      <c r="CF101" s="151">
        <v>2</v>
      </c>
      <c r="CH101" s="155">
        <v>2</v>
      </c>
      <c r="CI101" s="151">
        <v>2</v>
      </c>
      <c r="CK101" s="155">
        <v>2</v>
      </c>
      <c r="CL101" s="151">
        <v>2</v>
      </c>
      <c r="CO101" s="155">
        <v>2</v>
      </c>
      <c r="CP101" s="151">
        <v>2</v>
      </c>
      <c r="CR101" s="155">
        <v>2</v>
      </c>
      <c r="CS101" s="151">
        <v>2</v>
      </c>
      <c r="CU101" s="155">
        <v>2</v>
      </c>
      <c r="CV101" s="151">
        <v>2</v>
      </c>
      <c r="CY101" s="155">
        <v>2</v>
      </c>
      <c r="CZ101" s="151">
        <v>2</v>
      </c>
      <c r="DB101" s="155">
        <v>2</v>
      </c>
      <c r="DC101" s="151">
        <v>2</v>
      </c>
      <c r="DE101" s="155">
        <v>2</v>
      </c>
      <c r="DF101" s="151">
        <v>2</v>
      </c>
      <c r="DI101" s="155">
        <v>2</v>
      </c>
      <c r="DJ101" s="151">
        <v>2</v>
      </c>
      <c r="DL101" s="155">
        <v>2</v>
      </c>
      <c r="DM101" s="151">
        <v>2</v>
      </c>
      <c r="DO101" s="155">
        <v>2</v>
      </c>
      <c r="DP101" s="151">
        <v>2</v>
      </c>
      <c r="DS101" s="155">
        <v>2</v>
      </c>
      <c r="DT101" s="151">
        <v>2</v>
      </c>
      <c r="DV101" s="155">
        <v>2</v>
      </c>
      <c r="DW101" s="151">
        <v>2</v>
      </c>
      <c r="DY101" s="155">
        <v>2</v>
      </c>
      <c r="DZ101" s="151">
        <v>2</v>
      </c>
      <c r="EC101" s="155">
        <v>2</v>
      </c>
      <c r="ED101" s="151">
        <v>2</v>
      </c>
      <c r="EF101" s="155">
        <v>2</v>
      </c>
      <c r="EG101" s="151">
        <v>2</v>
      </c>
    </row>
    <row r="102" spans="31:137" x14ac:dyDescent="0.25">
      <c r="AE102" s="159">
        <v>2</v>
      </c>
      <c r="AG102" s="155">
        <v>2</v>
      </c>
      <c r="AH102" s="151">
        <v>2</v>
      </c>
      <c r="AJ102" s="155">
        <v>2</v>
      </c>
      <c r="AK102" s="151">
        <v>2</v>
      </c>
      <c r="AM102" s="155">
        <v>2</v>
      </c>
      <c r="AN102" s="151">
        <v>2</v>
      </c>
      <c r="AQ102" s="155">
        <v>2</v>
      </c>
      <c r="AR102" s="151">
        <v>2</v>
      </c>
      <c r="AT102" s="155">
        <v>2</v>
      </c>
      <c r="AU102" s="151">
        <v>2</v>
      </c>
      <c r="AW102" s="155">
        <v>2</v>
      </c>
      <c r="AX102" s="151">
        <v>2</v>
      </c>
      <c r="BA102" s="155">
        <v>2</v>
      </c>
      <c r="BB102" s="151">
        <v>2</v>
      </c>
      <c r="BD102" s="155">
        <v>2</v>
      </c>
      <c r="BE102" s="151">
        <v>2</v>
      </c>
      <c r="BG102" s="155">
        <v>2</v>
      </c>
      <c r="BH102" s="151">
        <v>2</v>
      </c>
      <c r="BK102" s="155">
        <v>2</v>
      </c>
      <c r="BL102" s="151">
        <v>2</v>
      </c>
      <c r="BN102" s="155">
        <v>2</v>
      </c>
      <c r="BO102" s="151">
        <v>2</v>
      </c>
      <c r="BQ102" s="155">
        <v>2</v>
      </c>
      <c r="BR102" s="151">
        <v>2</v>
      </c>
      <c r="BU102" s="155">
        <v>2</v>
      </c>
      <c r="BV102" s="151">
        <v>2</v>
      </c>
      <c r="BX102" s="155">
        <v>2</v>
      </c>
      <c r="BY102" s="151">
        <v>2</v>
      </c>
      <c r="CA102" s="155">
        <v>2</v>
      </c>
      <c r="CB102" s="151">
        <v>2</v>
      </c>
      <c r="CE102" s="155">
        <v>2</v>
      </c>
      <c r="CF102" s="151">
        <v>2</v>
      </c>
      <c r="CH102" s="155">
        <v>2</v>
      </c>
      <c r="CI102" s="151">
        <v>2</v>
      </c>
      <c r="CK102" s="155">
        <v>2</v>
      </c>
      <c r="CL102" s="151">
        <v>2</v>
      </c>
      <c r="CO102" s="155">
        <v>2</v>
      </c>
      <c r="CP102" s="151">
        <v>2</v>
      </c>
      <c r="CR102" s="155">
        <v>2</v>
      </c>
      <c r="CS102" s="151">
        <v>2</v>
      </c>
      <c r="CU102" s="155">
        <v>2</v>
      </c>
      <c r="CV102" s="151">
        <v>2</v>
      </c>
      <c r="CY102" s="155">
        <v>2</v>
      </c>
      <c r="CZ102" s="151">
        <v>2</v>
      </c>
      <c r="DB102" s="155">
        <v>2</v>
      </c>
      <c r="DC102" s="151">
        <v>2</v>
      </c>
      <c r="DE102" s="155">
        <v>2</v>
      </c>
      <c r="DF102" s="151">
        <v>2</v>
      </c>
      <c r="DI102" s="155">
        <v>2</v>
      </c>
      <c r="DJ102" s="151">
        <v>2</v>
      </c>
      <c r="DL102" s="155">
        <v>2</v>
      </c>
      <c r="DM102" s="151">
        <v>2</v>
      </c>
      <c r="DO102" s="155">
        <v>2</v>
      </c>
      <c r="DP102" s="151">
        <v>2</v>
      </c>
      <c r="DS102" s="155">
        <v>2</v>
      </c>
      <c r="DT102" s="151">
        <v>2</v>
      </c>
      <c r="DV102" s="155">
        <v>2</v>
      </c>
      <c r="DW102" s="151">
        <v>2</v>
      </c>
      <c r="DY102" s="155">
        <v>2</v>
      </c>
      <c r="DZ102" s="151">
        <v>2</v>
      </c>
      <c r="EC102" s="155">
        <v>2</v>
      </c>
      <c r="ED102" s="151">
        <v>2</v>
      </c>
      <c r="EF102" s="155">
        <v>2</v>
      </c>
      <c r="EG102" s="151">
        <v>2</v>
      </c>
    </row>
    <row r="103" spans="31:137" x14ac:dyDescent="0.25">
      <c r="AE103" s="159">
        <v>2</v>
      </c>
      <c r="AG103" s="155">
        <v>2</v>
      </c>
      <c r="AH103" s="151">
        <v>2</v>
      </c>
      <c r="AJ103" s="155">
        <v>2</v>
      </c>
      <c r="AK103" s="151">
        <v>2</v>
      </c>
      <c r="AM103" s="155">
        <v>2</v>
      </c>
      <c r="AN103" s="151">
        <v>2</v>
      </c>
      <c r="AQ103" s="155">
        <v>2</v>
      </c>
      <c r="AR103" s="151">
        <v>2</v>
      </c>
      <c r="AT103" s="155">
        <v>2</v>
      </c>
      <c r="AU103" s="151">
        <v>2</v>
      </c>
      <c r="AW103" s="155">
        <v>2</v>
      </c>
      <c r="AX103" s="151">
        <v>2</v>
      </c>
      <c r="BA103" s="155">
        <v>2</v>
      </c>
      <c r="BB103" s="151">
        <v>2</v>
      </c>
      <c r="BD103" s="155">
        <v>2</v>
      </c>
      <c r="BE103" s="151">
        <v>2</v>
      </c>
      <c r="BG103" s="155">
        <v>2</v>
      </c>
      <c r="BH103" s="151">
        <v>2</v>
      </c>
      <c r="BK103" s="155">
        <v>2</v>
      </c>
      <c r="BL103" s="151">
        <v>2</v>
      </c>
      <c r="BN103" s="155">
        <v>2</v>
      </c>
      <c r="BO103" s="151">
        <v>2</v>
      </c>
      <c r="BQ103" s="155">
        <v>2</v>
      </c>
      <c r="BR103" s="151">
        <v>2</v>
      </c>
      <c r="BU103" s="155">
        <v>2</v>
      </c>
      <c r="BV103" s="151">
        <v>2</v>
      </c>
      <c r="BX103" s="155">
        <v>2</v>
      </c>
      <c r="BY103" s="151">
        <v>2</v>
      </c>
      <c r="CA103" s="155">
        <v>2</v>
      </c>
      <c r="CB103" s="151">
        <v>2</v>
      </c>
      <c r="CE103" s="155">
        <v>2</v>
      </c>
      <c r="CF103" s="151">
        <v>2</v>
      </c>
      <c r="CH103" s="155">
        <v>2</v>
      </c>
      <c r="CI103" s="151">
        <v>2</v>
      </c>
      <c r="CK103" s="155">
        <v>2</v>
      </c>
      <c r="CL103" s="151">
        <v>2</v>
      </c>
      <c r="CO103" s="155">
        <v>2</v>
      </c>
      <c r="CP103" s="151">
        <v>2</v>
      </c>
      <c r="CR103" s="155">
        <v>2</v>
      </c>
      <c r="CS103" s="151">
        <v>2</v>
      </c>
      <c r="CU103" s="155">
        <v>2</v>
      </c>
      <c r="CV103" s="151">
        <v>2</v>
      </c>
      <c r="CY103" s="155">
        <v>2</v>
      </c>
      <c r="CZ103" s="151">
        <v>2</v>
      </c>
      <c r="DB103" s="155">
        <v>2</v>
      </c>
      <c r="DC103" s="151">
        <v>2</v>
      </c>
      <c r="DE103" s="155">
        <v>2</v>
      </c>
      <c r="DF103" s="151">
        <v>2</v>
      </c>
      <c r="DI103" s="155">
        <v>2</v>
      </c>
      <c r="DJ103" s="151">
        <v>2</v>
      </c>
      <c r="DL103" s="155">
        <v>2</v>
      </c>
      <c r="DM103" s="151">
        <v>2</v>
      </c>
      <c r="DO103" s="155">
        <v>2</v>
      </c>
      <c r="DP103" s="151">
        <v>2</v>
      </c>
      <c r="DS103" s="155">
        <v>2</v>
      </c>
      <c r="DT103" s="151">
        <v>2</v>
      </c>
      <c r="DV103" s="155">
        <v>2</v>
      </c>
      <c r="DW103" s="151">
        <v>2</v>
      </c>
      <c r="DY103" s="155">
        <v>2</v>
      </c>
      <c r="DZ103" s="151">
        <v>2</v>
      </c>
      <c r="EC103" s="155">
        <v>2</v>
      </c>
      <c r="ED103" s="151">
        <v>2</v>
      </c>
      <c r="EF103" s="155">
        <v>2</v>
      </c>
      <c r="EG103" s="151">
        <v>2</v>
      </c>
    </row>
    <row r="104" spans="31:137" x14ac:dyDescent="0.25">
      <c r="AE104" s="159">
        <v>2</v>
      </c>
      <c r="AG104" s="155">
        <v>2</v>
      </c>
      <c r="AH104" s="151">
        <v>2</v>
      </c>
      <c r="AJ104" s="155">
        <v>2</v>
      </c>
      <c r="AK104" s="151">
        <v>2</v>
      </c>
      <c r="AM104" s="155">
        <v>2</v>
      </c>
      <c r="AN104" s="151">
        <v>2</v>
      </c>
      <c r="AQ104" s="155">
        <v>2</v>
      </c>
      <c r="AR104" s="151">
        <v>2</v>
      </c>
      <c r="AT104" s="155">
        <v>2</v>
      </c>
      <c r="AU104" s="151">
        <v>2</v>
      </c>
      <c r="AW104" s="155">
        <v>2</v>
      </c>
      <c r="AX104" s="151">
        <v>2</v>
      </c>
      <c r="BA104" s="155">
        <v>2</v>
      </c>
      <c r="BB104" s="151">
        <v>2</v>
      </c>
      <c r="BD104" s="155">
        <v>2</v>
      </c>
      <c r="BE104" s="151">
        <v>2</v>
      </c>
      <c r="BG104" s="155">
        <v>2</v>
      </c>
      <c r="BH104" s="151">
        <v>2</v>
      </c>
      <c r="BK104" s="155">
        <v>2</v>
      </c>
      <c r="BL104" s="151">
        <v>2</v>
      </c>
      <c r="BN104" s="155">
        <v>2</v>
      </c>
      <c r="BO104" s="151">
        <v>2</v>
      </c>
      <c r="BQ104" s="155">
        <v>2</v>
      </c>
      <c r="BR104" s="151">
        <v>2</v>
      </c>
      <c r="BU104" s="155">
        <v>2</v>
      </c>
      <c r="BV104" s="151">
        <v>2</v>
      </c>
      <c r="BX104" s="155">
        <v>2</v>
      </c>
      <c r="BY104" s="151">
        <v>2</v>
      </c>
      <c r="CA104" s="155">
        <v>2</v>
      </c>
      <c r="CB104" s="151">
        <v>2</v>
      </c>
      <c r="CE104" s="155">
        <v>2</v>
      </c>
      <c r="CF104" s="151">
        <v>2</v>
      </c>
      <c r="CH104" s="155">
        <v>2</v>
      </c>
      <c r="CI104" s="151">
        <v>2</v>
      </c>
      <c r="CK104" s="155">
        <v>2</v>
      </c>
      <c r="CL104" s="151">
        <v>2</v>
      </c>
      <c r="CO104" s="155">
        <v>2</v>
      </c>
      <c r="CP104" s="151">
        <v>2</v>
      </c>
      <c r="CR104" s="155">
        <v>2</v>
      </c>
      <c r="CS104" s="151">
        <v>2</v>
      </c>
      <c r="CU104" s="155">
        <v>2</v>
      </c>
      <c r="CV104" s="151">
        <v>2</v>
      </c>
      <c r="CY104" s="155">
        <v>2</v>
      </c>
      <c r="CZ104" s="151">
        <v>2</v>
      </c>
      <c r="DB104" s="155">
        <v>2</v>
      </c>
      <c r="DC104" s="151">
        <v>2</v>
      </c>
      <c r="DE104" s="155">
        <v>2</v>
      </c>
      <c r="DF104" s="151">
        <v>2</v>
      </c>
      <c r="DI104" s="155">
        <v>2</v>
      </c>
      <c r="DJ104" s="151">
        <v>2</v>
      </c>
      <c r="DL104" s="155">
        <v>2</v>
      </c>
      <c r="DM104" s="151">
        <v>2</v>
      </c>
      <c r="DO104" s="155">
        <v>2</v>
      </c>
      <c r="DP104" s="151">
        <v>2</v>
      </c>
      <c r="DS104" s="155">
        <v>2</v>
      </c>
      <c r="DT104" s="151">
        <v>2</v>
      </c>
      <c r="DV104" s="155">
        <v>2</v>
      </c>
      <c r="DW104" s="151">
        <v>2</v>
      </c>
      <c r="DY104" s="155">
        <v>2</v>
      </c>
      <c r="DZ104" s="151">
        <v>2</v>
      </c>
      <c r="EC104" s="155">
        <v>2</v>
      </c>
      <c r="ED104" s="151">
        <v>2</v>
      </c>
      <c r="EF104" s="155">
        <v>2</v>
      </c>
      <c r="EG104" s="151">
        <v>2</v>
      </c>
    </row>
    <row r="105" spans="31:137" x14ac:dyDescent="0.25">
      <c r="AE105" s="159">
        <v>2</v>
      </c>
      <c r="AG105" s="155">
        <v>2</v>
      </c>
      <c r="AH105" s="151">
        <v>2</v>
      </c>
      <c r="AJ105" s="155">
        <v>2</v>
      </c>
      <c r="AK105" s="151">
        <v>2</v>
      </c>
      <c r="AM105" s="155">
        <v>2</v>
      </c>
      <c r="AN105" s="151">
        <v>2</v>
      </c>
      <c r="AQ105" s="155">
        <v>2</v>
      </c>
      <c r="AR105" s="151">
        <v>2</v>
      </c>
      <c r="AT105" s="155">
        <v>2</v>
      </c>
      <c r="AU105" s="151">
        <v>2</v>
      </c>
      <c r="AW105" s="155">
        <v>2</v>
      </c>
      <c r="AX105" s="151">
        <v>2</v>
      </c>
      <c r="BA105" s="155">
        <v>2</v>
      </c>
      <c r="BB105" s="151">
        <v>2</v>
      </c>
      <c r="BD105" s="155">
        <v>2</v>
      </c>
      <c r="BE105" s="151">
        <v>2</v>
      </c>
      <c r="BG105" s="155">
        <v>2</v>
      </c>
      <c r="BH105" s="151">
        <v>2</v>
      </c>
      <c r="BK105" s="155">
        <v>2</v>
      </c>
      <c r="BL105" s="151">
        <v>2</v>
      </c>
      <c r="BN105" s="155">
        <v>2</v>
      </c>
      <c r="BO105" s="151">
        <v>2</v>
      </c>
      <c r="BQ105" s="155">
        <v>2</v>
      </c>
      <c r="BR105" s="151">
        <v>2</v>
      </c>
      <c r="BU105" s="155">
        <v>2</v>
      </c>
      <c r="BV105" s="151">
        <v>2</v>
      </c>
      <c r="BX105" s="155">
        <v>2</v>
      </c>
      <c r="BY105" s="151">
        <v>2</v>
      </c>
      <c r="CA105" s="155">
        <v>2</v>
      </c>
      <c r="CB105" s="151">
        <v>2</v>
      </c>
      <c r="CE105" s="155">
        <v>2</v>
      </c>
      <c r="CF105" s="151">
        <v>2</v>
      </c>
      <c r="CH105" s="155">
        <v>2</v>
      </c>
      <c r="CI105" s="151">
        <v>2</v>
      </c>
      <c r="CK105" s="155">
        <v>2</v>
      </c>
      <c r="CL105" s="151">
        <v>2</v>
      </c>
      <c r="CO105" s="155">
        <v>2</v>
      </c>
      <c r="CP105" s="151">
        <v>2</v>
      </c>
      <c r="CR105" s="155">
        <v>2</v>
      </c>
      <c r="CS105" s="151">
        <v>2</v>
      </c>
      <c r="CU105" s="155">
        <v>2</v>
      </c>
      <c r="CV105" s="151">
        <v>2</v>
      </c>
      <c r="CY105" s="155">
        <v>2</v>
      </c>
      <c r="CZ105" s="151">
        <v>2</v>
      </c>
      <c r="DB105" s="155">
        <v>2</v>
      </c>
      <c r="DC105" s="151">
        <v>2</v>
      </c>
      <c r="DE105" s="155">
        <v>2</v>
      </c>
      <c r="DF105" s="151">
        <v>2</v>
      </c>
      <c r="DI105" s="155">
        <v>2</v>
      </c>
      <c r="DJ105" s="151">
        <v>2</v>
      </c>
      <c r="DL105" s="155">
        <v>2</v>
      </c>
      <c r="DM105" s="151">
        <v>2</v>
      </c>
      <c r="DO105" s="155">
        <v>2</v>
      </c>
      <c r="DP105" s="151">
        <v>2</v>
      </c>
      <c r="DS105" s="155">
        <v>2</v>
      </c>
      <c r="DT105" s="151">
        <v>2</v>
      </c>
      <c r="DV105" s="155">
        <v>2</v>
      </c>
      <c r="DW105" s="151">
        <v>2</v>
      </c>
      <c r="DY105" s="155">
        <v>2</v>
      </c>
      <c r="DZ105" s="151">
        <v>2</v>
      </c>
      <c r="EC105" s="155">
        <v>2</v>
      </c>
      <c r="ED105" s="151">
        <v>2</v>
      </c>
      <c r="EF105" s="155">
        <v>2</v>
      </c>
      <c r="EG105" s="151">
        <v>2</v>
      </c>
    </row>
    <row r="106" spans="31:137" x14ac:dyDescent="0.25">
      <c r="AE106" s="159">
        <v>2</v>
      </c>
      <c r="AG106" s="155">
        <v>2</v>
      </c>
      <c r="AH106" s="151">
        <v>2</v>
      </c>
      <c r="AJ106" s="155">
        <v>2</v>
      </c>
      <c r="AK106" s="151">
        <v>2</v>
      </c>
      <c r="AM106" s="155">
        <v>2</v>
      </c>
      <c r="AN106" s="151">
        <v>2</v>
      </c>
      <c r="AQ106" s="155">
        <v>2</v>
      </c>
      <c r="AR106" s="151">
        <v>2</v>
      </c>
      <c r="AT106" s="155">
        <v>2</v>
      </c>
      <c r="AU106" s="151">
        <v>2</v>
      </c>
      <c r="AW106" s="155">
        <v>2</v>
      </c>
      <c r="AX106" s="151">
        <v>2</v>
      </c>
      <c r="BA106" s="155">
        <v>2</v>
      </c>
      <c r="BB106" s="151">
        <v>2</v>
      </c>
      <c r="BD106" s="155">
        <v>2</v>
      </c>
      <c r="BE106" s="151">
        <v>2</v>
      </c>
      <c r="BG106" s="155">
        <v>2</v>
      </c>
      <c r="BH106" s="151">
        <v>2</v>
      </c>
      <c r="BK106" s="155">
        <v>2</v>
      </c>
      <c r="BL106" s="151">
        <v>2</v>
      </c>
      <c r="BN106" s="155">
        <v>2</v>
      </c>
      <c r="BO106" s="151">
        <v>2</v>
      </c>
      <c r="BQ106" s="155">
        <v>2</v>
      </c>
      <c r="BR106" s="151">
        <v>2</v>
      </c>
      <c r="BU106" s="155">
        <v>2</v>
      </c>
      <c r="BV106" s="151">
        <v>2</v>
      </c>
      <c r="BX106" s="155">
        <v>2</v>
      </c>
      <c r="BY106" s="151">
        <v>2</v>
      </c>
      <c r="CA106" s="155">
        <v>2</v>
      </c>
      <c r="CB106" s="151">
        <v>2</v>
      </c>
      <c r="CE106" s="155">
        <v>2</v>
      </c>
      <c r="CF106" s="151">
        <v>2</v>
      </c>
      <c r="CH106" s="155">
        <v>2</v>
      </c>
      <c r="CI106" s="151">
        <v>2</v>
      </c>
      <c r="CK106" s="155">
        <v>2</v>
      </c>
      <c r="CL106" s="151">
        <v>2</v>
      </c>
      <c r="CO106" s="155">
        <v>2</v>
      </c>
      <c r="CP106" s="151">
        <v>2</v>
      </c>
      <c r="CR106" s="155">
        <v>2</v>
      </c>
      <c r="CS106" s="151">
        <v>2</v>
      </c>
      <c r="CU106" s="155">
        <v>2</v>
      </c>
      <c r="CV106" s="151">
        <v>2</v>
      </c>
      <c r="CY106" s="155">
        <v>2</v>
      </c>
      <c r="CZ106" s="151">
        <v>2</v>
      </c>
      <c r="DB106" s="155">
        <v>2</v>
      </c>
      <c r="DC106" s="151">
        <v>2</v>
      </c>
      <c r="DE106" s="155">
        <v>2</v>
      </c>
      <c r="DF106" s="151">
        <v>2</v>
      </c>
      <c r="DI106" s="155">
        <v>2</v>
      </c>
      <c r="DJ106" s="151">
        <v>2</v>
      </c>
      <c r="DL106" s="155">
        <v>2</v>
      </c>
      <c r="DM106" s="151">
        <v>2</v>
      </c>
      <c r="DO106" s="155">
        <v>2</v>
      </c>
      <c r="DP106" s="151">
        <v>2</v>
      </c>
      <c r="DS106" s="155">
        <v>2</v>
      </c>
      <c r="DT106" s="151">
        <v>2</v>
      </c>
      <c r="DV106" s="155">
        <v>2</v>
      </c>
      <c r="DW106" s="151">
        <v>2</v>
      </c>
      <c r="DY106" s="155">
        <v>2</v>
      </c>
      <c r="DZ106" s="151">
        <v>2</v>
      </c>
      <c r="EC106" s="155">
        <v>2</v>
      </c>
      <c r="ED106" s="151">
        <v>2</v>
      </c>
      <c r="EF106" s="155">
        <v>2</v>
      </c>
      <c r="EG106" s="151">
        <v>2</v>
      </c>
    </row>
    <row r="107" spans="31:137" x14ac:dyDescent="0.25">
      <c r="AE107" s="136">
        <v>2</v>
      </c>
      <c r="AG107" s="156">
        <v>2</v>
      </c>
      <c r="AH107" s="157">
        <v>2</v>
      </c>
      <c r="AJ107" s="156">
        <v>2</v>
      </c>
      <c r="AK107" s="157">
        <v>2</v>
      </c>
      <c r="AM107" s="156">
        <v>2</v>
      </c>
      <c r="AN107" s="157">
        <v>2</v>
      </c>
      <c r="AQ107" s="156">
        <v>2</v>
      </c>
      <c r="AR107" s="157">
        <v>2</v>
      </c>
      <c r="AT107" s="156">
        <v>2</v>
      </c>
      <c r="AU107" s="157">
        <v>2</v>
      </c>
      <c r="AW107" s="156">
        <v>2</v>
      </c>
      <c r="AX107" s="157">
        <v>2</v>
      </c>
      <c r="BA107" s="156">
        <v>2</v>
      </c>
      <c r="BB107" s="157">
        <v>2</v>
      </c>
      <c r="BD107" s="156">
        <v>2</v>
      </c>
      <c r="BE107" s="157">
        <v>2</v>
      </c>
      <c r="BG107" s="156">
        <v>2</v>
      </c>
      <c r="BH107" s="157">
        <v>2</v>
      </c>
      <c r="BK107" s="156">
        <v>2</v>
      </c>
      <c r="BL107" s="157">
        <v>2</v>
      </c>
      <c r="BN107" s="156">
        <v>2</v>
      </c>
      <c r="BO107" s="157">
        <v>2</v>
      </c>
      <c r="BQ107" s="156">
        <v>2</v>
      </c>
      <c r="BR107" s="157">
        <v>2</v>
      </c>
      <c r="BU107" s="156">
        <v>2</v>
      </c>
      <c r="BV107" s="157">
        <v>2</v>
      </c>
      <c r="BX107" s="156">
        <v>2</v>
      </c>
      <c r="BY107" s="157">
        <v>2</v>
      </c>
      <c r="CA107" s="156">
        <v>2</v>
      </c>
      <c r="CB107" s="157">
        <v>2</v>
      </c>
      <c r="CE107" s="156">
        <v>2</v>
      </c>
      <c r="CF107" s="157">
        <v>2</v>
      </c>
      <c r="CH107" s="156">
        <v>2</v>
      </c>
      <c r="CI107" s="157">
        <v>2</v>
      </c>
      <c r="CK107" s="156">
        <v>2</v>
      </c>
      <c r="CL107" s="157">
        <v>2</v>
      </c>
      <c r="CO107" s="156">
        <v>2</v>
      </c>
      <c r="CP107" s="157">
        <v>2</v>
      </c>
      <c r="CR107" s="156">
        <v>2</v>
      </c>
      <c r="CS107" s="157">
        <v>2</v>
      </c>
      <c r="CU107" s="156">
        <v>2</v>
      </c>
      <c r="CV107" s="157">
        <v>2</v>
      </c>
      <c r="CY107" s="156">
        <v>2</v>
      </c>
      <c r="CZ107" s="157">
        <v>2</v>
      </c>
      <c r="DB107" s="156">
        <v>2</v>
      </c>
      <c r="DC107" s="157">
        <v>2</v>
      </c>
      <c r="DE107" s="156">
        <v>2</v>
      </c>
      <c r="DF107" s="157">
        <v>2</v>
      </c>
      <c r="DI107" s="156">
        <v>2</v>
      </c>
      <c r="DJ107" s="157">
        <v>2</v>
      </c>
      <c r="DL107" s="156">
        <v>2</v>
      </c>
      <c r="DM107" s="157">
        <v>2</v>
      </c>
      <c r="DO107" s="156">
        <v>2</v>
      </c>
      <c r="DP107" s="157">
        <v>2</v>
      </c>
      <c r="DS107" s="156">
        <v>2</v>
      </c>
      <c r="DT107" s="157">
        <v>2</v>
      </c>
      <c r="DV107" s="156">
        <v>2</v>
      </c>
      <c r="DW107" s="157">
        <v>2</v>
      </c>
      <c r="DY107" s="156">
        <v>2</v>
      </c>
      <c r="DZ107" s="157">
        <v>2</v>
      </c>
      <c r="EC107" s="156">
        <v>2</v>
      </c>
      <c r="ED107" s="157">
        <v>2</v>
      </c>
      <c r="EF107" s="156">
        <v>2</v>
      </c>
      <c r="EG107" s="157">
        <v>2</v>
      </c>
    </row>
  </sheetData>
  <mergeCells count="29">
    <mergeCell ref="EJ65:EK65"/>
    <mergeCell ref="ET65:EU65"/>
    <mergeCell ref="DT3:DU3"/>
    <mergeCell ref="DX3:DY3"/>
    <mergeCell ref="AN65:AO65"/>
    <mergeCell ref="AX65:AY65"/>
    <mergeCell ref="BN65:BO65"/>
    <mergeCell ref="CD65:CE65"/>
    <mergeCell ref="CN65:CO65"/>
    <mergeCell ref="DD65:DE65"/>
    <mergeCell ref="DT65:DU65"/>
    <mergeCell ref="CT3:CU3"/>
    <mergeCell ref="CY3:CZ3"/>
    <mergeCell ref="DC3:DD3"/>
    <mergeCell ref="DH3:DI3"/>
    <mergeCell ref="DL3:DM3"/>
    <mergeCell ref="DP3:DQ3"/>
    <mergeCell ref="BV3:BW3"/>
    <mergeCell ref="BZ3:CA3"/>
    <mergeCell ref="CD3:CE3"/>
    <mergeCell ref="CI3:CJ3"/>
    <mergeCell ref="CM3:CN3"/>
    <mergeCell ref="CQ3:CR3"/>
    <mergeCell ref="BQ3:BR3"/>
    <mergeCell ref="AV3:AW3"/>
    <mergeCell ref="AZ3:BA3"/>
    <mergeCell ref="BE3:BF3"/>
    <mergeCell ref="BI3:BJ3"/>
    <mergeCell ref="BM3:BN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topLeftCell="A16" workbookViewId="0">
      <selection activeCell="O63" sqref="O63"/>
    </sheetView>
  </sheetViews>
  <sheetFormatPr defaultRowHeight="15" x14ac:dyDescent="0.25"/>
  <cols>
    <col min="2" max="2" width="17.5703125" customWidth="1"/>
    <col min="3" max="3" width="16.5703125" customWidth="1"/>
    <col min="4" max="4" width="14.28515625" customWidth="1"/>
    <col min="5" max="5" width="19.28515625" customWidth="1"/>
    <col min="6" max="6" width="16.7109375" customWidth="1"/>
    <col min="7" max="7" width="23.140625" customWidth="1"/>
  </cols>
  <sheetData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K36"/>
  <sheetViews>
    <sheetView workbookViewId="0">
      <selection activeCell="I23" sqref="I23"/>
    </sheetView>
  </sheetViews>
  <sheetFormatPr defaultRowHeight="15" x14ac:dyDescent="0.25"/>
  <cols>
    <col min="2" max="2" width="10.140625" bestFit="1" customWidth="1"/>
    <col min="4" max="4" width="13.140625" bestFit="1" customWidth="1"/>
    <col min="7" max="7" width="11.5703125" bestFit="1" customWidth="1"/>
    <col min="9" max="9" width="88.42578125" bestFit="1" customWidth="1"/>
    <col min="11" max="11" width="9.7109375" bestFit="1" customWidth="1"/>
  </cols>
  <sheetData>
    <row r="1" spans="9:9" s="322" customFormat="1" x14ac:dyDescent="0.25"/>
    <row r="2" spans="9:9" s="322" customFormat="1" x14ac:dyDescent="0.25"/>
    <row r="3" spans="9:9" s="322" customFormat="1" x14ac:dyDescent="0.25"/>
    <row r="4" spans="9:9" s="322" customFormat="1" x14ac:dyDescent="0.25"/>
    <row r="5" spans="9:9" s="322" customFormat="1" x14ac:dyDescent="0.25"/>
    <row r="6" spans="9:9" s="322" customFormat="1" x14ac:dyDescent="0.25"/>
    <row r="7" spans="9:9" s="322" customFormat="1" x14ac:dyDescent="0.25"/>
    <row r="8" spans="9:9" s="322" customFormat="1" x14ac:dyDescent="0.25"/>
    <row r="9" spans="9:9" s="322" customFormat="1" x14ac:dyDescent="0.25"/>
    <row r="10" spans="9:9" s="322" customFormat="1" x14ac:dyDescent="0.25"/>
    <row r="11" spans="9:9" s="322" customFormat="1" x14ac:dyDescent="0.25"/>
    <row r="12" spans="9:9" s="322" customFormat="1" x14ac:dyDescent="0.25"/>
    <row r="13" spans="9:9" s="322" customFormat="1" x14ac:dyDescent="0.25"/>
    <row r="14" spans="9:9" s="322" customFormat="1" x14ac:dyDescent="0.25">
      <c r="I14" s="323"/>
    </row>
    <row r="15" spans="9:9" s="322" customFormat="1" x14ac:dyDescent="0.25">
      <c r="I15" s="323"/>
    </row>
    <row r="16" spans="9:9" s="322" customFormat="1" x14ac:dyDescent="0.25"/>
    <row r="17" spans="2:11" s="322" customFormat="1" x14ac:dyDescent="0.25"/>
    <row r="18" spans="2:11" s="322" customFormat="1" x14ac:dyDescent="0.25"/>
    <row r="19" spans="2:11" s="322" customFormat="1" x14ac:dyDescent="0.25"/>
    <row r="20" spans="2:11" s="322" customFormat="1" x14ac:dyDescent="0.25"/>
    <row r="21" spans="2:11" s="322" customFormat="1" x14ac:dyDescent="0.25"/>
    <row r="22" spans="2:11" s="322" customFormat="1" x14ac:dyDescent="0.25"/>
    <row r="23" spans="2:11" x14ac:dyDescent="0.25">
      <c r="B23" s="322"/>
      <c r="D23" s="322"/>
      <c r="E23" s="322"/>
      <c r="G23" s="322"/>
      <c r="I23" s="322"/>
      <c r="K23" s="322"/>
    </row>
    <row r="24" spans="2:11" x14ac:dyDescent="0.25">
      <c r="B24" s="322"/>
      <c r="D24" s="322"/>
      <c r="E24" s="322"/>
      <c r="G24" s="322"/>
      <c r="I24" s="322"/>
      <c r="K24" s="322"/>
    </row>
    <row r="25" spans="2:11" x14ac:dyDescent="0.25">
      <c r="D25" s="322"/>
      <c r="E25" s="322"/>
      <c r="G25" s="322"/>
      <c r="I25" s="322"/>
      <c r="K25" s="322"/>
    </row>
    <row r="26" spans="2:11" x14ac:dyDescent="0.25">
      <c r="B26" s="322"/>
      <c r="D26" s="322"/>
      <c r="E26" s="322"/>
      <c r="G26" s="322"/>
      <c r="I26" s="322"/>
      <c r="K26" s="322"/>
    </row>
    <row r="27" spans="2:11" x14ac:dyDescent="0.25">
      <c r="B27" s="322"/>
      <c r="D27" s="322"/>
      <c r="E27" s="322"/>
      <c r="G27" s="322"/>
      <c r="I27" s="322"/>
      <c r="K27" s="322"/>
    </row>
    <row r="28" spans="2:11" x14ac:dyDescent="0.25">
      <c r="B28" s="322"/>
      <c r="D28" s="322"/>
      <c r="E28" s="322"/>
      <c r="G28" s="322"/>
      <c r="I28" s="322"/>
      <c r="K28" s="322"/>
    </row>
    <row r="29" spans="2:11" x14ac:dyDescent="0.25">
      <c r="B29" s="322"/>
      <c r="D29" s="322"/>
      <c r="E29" s="322"/>
      <c r="G29" s="322"/>
      <c r="I29" s="322"/>
      <c r="K29" s="322"/>
    </row>
    <row r="30" spans="2:11" x14ac:dyDescent="0.25">
      <c r="B30" s="322"/>
      <c r="D30" s="322"/>
      <c r="E30" s="322"/>
      <c r="G30" s="322"/>
      <c r="I30" s="322"/>
      <c r="K30" s="322"/>
    </row>
    <row r="31" spans="2:11" x14ac:dyDescent="0.25">
      <c r="B31" s="322"/>
      <c r="D31" s="322"/>
      <c r="E31" s="322"/>
      <c r="G31" s="322"/>
      <c r="I31" s="322"/>
      <c r="K31" s="322"/>
    </row>
    <row r="32" spans="2:11" x14ac:dyDescent="0.25">
      <c r="B32" s="322"/>
      <c r="D32" s="322"/>
      <c r="E32" s="322"/>
      <c r="G32" s="322"/>
      <c r="I32" s="322"/>
      <c r="K32" s="322"/>
    </row>
    <row r="33" spans="2:11" x14ac:dyDescent="0.25">
      <c r="B33" s="322"/>
      <c r="D33" s="322"/>
      <c r="E33" s="322"/>
      <c r="G33" s="322"/>
      <c r="I33" s="322"/>
      <c r="K33" s="322"/>
    </row>
    <row r="34" spans="2:11" x14ac:dyDescent="0.25">
      <c r="B34" s="322"/>
      <c r="D34" s="322"/>
      <c r="E34" s="322"/>
      <c r="G34" s="322"/>
      <c r="I34" s="322"/>
      <c r="K34" s="322"/>
    </row>
    <row r="35" spans="2:11" x14ac:dyDescent="0.25">
      <c r="B35" s="322"/>
      <c r="D35" s="322"/>
      <c r="E35" s="322"/>
      <c r="G35" s="322"/>
      <c r="I35" s="322"/>
      <c r="K35" s="322"/>
    </row>
    <row r="36" spans="2:11" x14ac:dyDescent="0.25">
      <c r="B36" s="322"/>
      <c r="D36" s="322"/>
      <c r="E36" s="322"/>
      <c r="G36" s="322"/>
      <c r="I36" s="322"/>
      <c r="K36" s="3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867"/>
  <sheetViews>
    <sheetView topLeftCell="A171" zoomScale="90" zoomScaleNormal="90" workbookViewId="0">
      <selection activeCell="BM205" sqref="BM205"/>
    </sheetView>
  </sheetViews>
  <sheetFormatPr defaultRowHeight="15" x14ac:dyDescent="0.25"/>
  <cols>
    <col min="1" max="1" width="11.7109375" customWidth="1"/>
    <col min="2" max="2" width="10.7109375" customWidth="1"/>
    <col min="3" max="3" width="3.28515625" customWidth="1"/>
    <col min="4" max="4" width="10.7109375" customWidth="1"/>
    <col min="5" max="5" width="3.28515625" customWidth="1"/>
    <col min="6" max="6" width="10.7109375" customWidth="1"/>
    <col min="7" max="7" width="3.28515625" customWidth="1"/>
    <col min="8" max="8" width="10.7109375" customWidth="1"/>
    <col min="9" max="9" width="3.28515625" customWidth="1"/>
    <col min="10" max="10" width="10.7109375" customWidth="1"/>
    <col min="11" max="11" width="3.28515625" customWidth="1"/>
    <col min="12" max="12" width="10.7109375" customWidth="1"/>
    <col min="13" max="13" width="3.28515625" customWidth="1"/>
    <col min="14" max="14" width="11.28515625" customWidth="1"/>
    <col min="15" max="15" width="14.85546875" style="437" customWidth="1"/>
    <col min="16" max="16" width="19.7109375" customWidth="1"/>
    <col min="17" max="22" width="15.7109375" customWidth="1"/>
    <col min="23" max="23" width="22.7109375" customWidth="1"/>
    <col min="24" max="24" width="16.28515625" customWidth="1"/>
    <col min="25" max="25" width="23.42578125" customWidth="1"/>
    <col min="26" max="32" width="18.7109375" customWidth="1"/>
    <col min="33" max="33" width="15.85546875" customWidth="1"/>
    <col min="34" max="34" width="2.5703125" customWidth="1"/>
    <col min="35" max="35" width="17.140625" customWidth="1"/>
    <col min="36" max="36" width="16" customWidth="1"/>
    <col min="37" max="37" width="8.5703125" customWidth="1"/>
    <col min="38" max="38" width="17.42578125" customWidth="1"/>
    <col min="39" max="39" width="7.5703125" customWidth="1"/>
    <col min="40" max="40" width="15.140625" customWidth="1"/>
    <col min="41" max="309" width="12.7109375" customWidth="1"/>
  </cols>
  <sheetData>
    <row r="1" spans="1:41" s="163" customFormat="1" ht="15.75" thickBot="1" x14ac:dyDescent="0.3">
      <c r="O1" s="450"/>
    </row>
    <row r="2" spans="1:41" ht="15.75" thickBot="1" x14ac:dyDescent="0.3">
      <c r="P2" s="164"/>
      <c r="R2" s="103"/>
      <c r="S2" s="104"/>
      <c r="T2" s="104"/>
      <c r="U2" s="92">
        <v>45660</v>
      </c>
      <c r="V2" s="165"/>
      <c r="W2" s="166" t="s">
        <v>293</v>
      </c>
      <c r="X2" s="88"/>
      <c r="Y2" s="105"/>
      <c r="Z2" s="103"/>
      <c r="AA2" s="92">
        <v>45660</v>
      </c>
      <c r="AB2" s="104"/>
      <c r="AC2" s="104"/>
      <c r="AD2" s="104"/>
      <c r="AE2" s="167" t="s">
        <v>13</v>
      </c>
      <c r="AF2" s="168" t="s">
        <v>294</v>
      </c>
      <c r="AG2" s="169" t="s">
        <v>295</v>
      </c>
      <c r="AI2" s="170" t="s">
        <v>303</v>
      </c>
      <c r="AJ2" s="170">
        <v>8511</v>
      </c>
      <c r="AK2" s="170"/>
      <c r="AL2" s="171"/>
      <c r="AM2" s="170" t="s">
        <v>11</v>
      </c>
    </row>
    <row r="3" spans="1:41" x14ac:dyDescent="0.25">
      <c r="P3" s="172" t="s">
        <v>126</v>
      </c>
      <c r="Q3" s="234"/>
      <c r="R3" s="357"/>
      <c r="S3" s="358"/>
      <c r="T3" s="358"/>
      <c r="U3" s="510">
        <v>323840</v>
      </c>
      <c r="V3" s="83">
        <f>Q3+R3+S3+T3+U3</f>
        <v>323840</v>
      </c>
      <c r="W3" s="173">
        <f>V3</f>
        <v>323840</v>
      </c>
      <c r="X3" s="580" t="s">
        <v>107</v>
      </c>
      <c r="Y3" s="174" t="s">
        <v>109</v>
      </c>
      <c r="Z3" s="237"/>
      <c r="AA3" s="109">
        <v>8511</v>
      </c>
      <c r="AB3" s="382"/>
      <c r="AC3" s="382"/>
      <c r="AD3" s="382"/>
      <c r="AE3" s="175">
        <f t="shared" ref="AE3:AE12" si="0">AD3+AC3+AB3+AA3+Z3</f>
        <v>8511</v>
      </c>
      <c r="AF3" s="176">
        <f>AE3/AE13*100</f>
        <v>59.928179129700041</v>
      </c>
      <c r="AG3" s="177">
        <f>AE3/AE4</f>
        <v>370.04347826086956</v>
      </c>
      <c r="AI3" s="171"/>
      <c r="AJ3" s="170"/>
      <c r="AK3" s="170"/>
      <c r="AL3" s="171"/>
      <c r="AM3" s="171"/>
    </row>
    <row r="4" spans="1:41" x14ac:dyDescent="0.25">
      <c r="P4" s="179" t="s">
        <v>127</v>
      </c>
      <c r="Q4" s="180"/>
      <c r="R4" s="359"/>
      <c r="S4" s="180"/>
      <c r="T4" s="180"/>
      <c r="U4" s="179">
        <v>872281.59999999998</v>
      </c>
      <c r="V4" s="365">
        <f t="shared" ref="V4:V12" si="1">Q4+R4+S4+T4+U4</f>
        <v>872281.59999999998</v>
      </c>
      <c r="W4" s="366">
        <f t="shared" ref="W4:W12" si="2">V4</f>
        <v>872281.59999999998</v>
      </c>
      <c r="X4" s="581"/>
      <c r="Y4" s="181" t="s">
        <v>114</v>
      </c>
      <c r="Z4" s="238"/>
      <c r="AA4" s="209">
        <v>23</v>
      </c>
      <c r="AB4" s="384"/>
      <c r="AC4" s="384"/>
      <c r="AD4" s="384"/>
      <c r="AE4" s="175">
        <f t="shared" si="0"/>
        <v>23</v>
      </c>
      <c r="AF4" s="176">
        <f>AE4/AE14*100</f>
        <v>54.761904761904766</v>
      </c>
      <c r="AG4" s="177"/>
      <c r="AI4" s="170" t="s">
        <v>303</v>
      </c>
      <c r="AJ4" s="170">
        <v>4030</v>
      </c>
      <c r="AK4" s="170" t="s">
        <v>304</v>
      </c>
      <c r="AL4" s="182">
        <v>0.47</v>
      </c>
      <c r="AM4" s="170">
        <v>11</v>
      </c>
      <c r="AO4" t="s">
        <v>307</v>
      </c>
    </row>
    <row r="5" spans="1:41" x14ac:dyDescent="0.25">
      <c r="P5" s="179" t="s">
        <v>128</v>
      </c>
      <c r="Q5" s="180"/>
      <c r="R5" s="359"/>
      <c r="S5" s="180"/>
      <c r="T5" s="180"/>
      <c r="U5" s="179">
        <v>2.69</v>
      </c>
      <c r="V5" s="180">
        <f>AVERAGE(S5:U5)</f>
        <v>2.69</v>
      </c>
      <c r="W5" s="173"/>
      <c r="X5" s="581"/>
      <c r="Y5" s="183" t="s">
        <v>110</v>
      </c>
      <c r="Z5" s="239"/>
      <c r="AA5" s="209">
        <v>1645</v>
      </c>
      <c r="AB5" s="372"/>
      <c r="AC5" s="372"/>
      <c r="AD5" s="372"/>
      <c r="AE5" s="184">
        <f t="shared" si="0"/>
        <v>1645</v>
      </c>
      <c r="AF5" s="185">
        <f>AE5/AE13*100</f>
        <v>11.582875651316717</v>
      </c>
      <c r="AG5" s="186">
        <f>AE5/AE6</f>
        <v>329</v>
      </c>
      <c r="AI5" s="170" t="s">
        <v>303</v>
      </c>
      <c r="AJ5" s="170">
        <v>4481</v>
      </c>
      <c r="AK5" s="170" t="s">
        <v>305</v>
      </c>
      <c r="AL5" s="182">
        <v>0.53</v>
      </c>
      <c r="AM5" s="170">
        <v>12</v>
      </c>
    </row>
    <row r="6" spans="1:41" x14ac:dyDescent="0.25">
      <c r="P6" s="162"/>
      <c r="Q6" s="39"/>
      <c r="R6" s="39"/>
      <c r="S6" s="39"/>
      <c r="T6" s="39"/>
      <c r="U6" s="343"/>
      <c r="V6" s="235"/>
      <c r="W6" s="364"/>
      <c r="X6" s="581"/>
      <c r="Y6" s="183" t="s">
        <v>114</v>
      </c>
      <c r="Z6" s="239"/>
      <c r="AA6" s="209">
        <v>5</v>
      </c>
      <c r="AB6" s="372"/>
      <c r="AC6" s="372"/>
      <c r="AD6" s="372"/>
      <c r="AE6" s="184">
        <f t="shared" si="0"/>
        <v>5</v>
      </c>
      <c r="AF6" s="185">
        <f>AE6/AE14*100</f>
        <v>11.904761904761903</v>
      </c>
      <c r="AG6" s="186"/>
      <c r="AI6" s="170" t="s">
        <v>303</v>
      </c>
      <c r="AJ6" s="170">
        <v>0</v>
      </c>
      <c r="AK6" s="170" t="s">
        <v>18</v>
      </c>
      <c r="AL6" s="182">
        <v>0</v>
      </c>
      <c r="AM6" s="170">
        <v>0</v>
      </c>
      <c r="AN6" t="s">
        <v>308</v>
      </c>
      <c r="AO6">
        <v>4030</v>
      </c>
    </row>
    <row r="7" spans="1:41" x14ac:dyDescent="0.25">
      <c r="P7" s="464" t="s">
        <v>120</v>
      </c>
      <c r="Q7" s="217"/>
      <c r="R7" s="511"/>
      <c r="S7" s="217"/>
      <c r="T7" s="217"/>
      <c r="U7" s="512">
        <v>105809</v>
      </c>
      <c r="V7" s="217">
        <f t="shared" si="1"/>
        <v>105809</v>
      </c>
      <c r="W7" s="465">
        <f t="shared" si="2"/>
        <v>105809</v>
      </c>
      <c r="X7" s="581"/>
      <c r="Y7" s="191" t="s">
        <v>111</v>
      </c>
      <c r="Z7" s="240"/>
      <c r="AA7" s="209">
        <v>4046</v>
      </c>
      <c r="AB7" s="374"/>
      <c r="AC7" s="374"/>
      <c r="AD7" s="374"/>
      <c r="AE7" s="192">
        <f t="shared" si="0"/>
        <v>4046</v>
      </c>
      <c r="AF7" s="193">
        <f>AE7/AE13*100</f>
        <v>28.48894521898324</v>
      </c>
      <c r="AG7" s="194">
        <f>AE7/AE8</f>
        <v>289</v>
      </c>
      <c r="AI7" s="171"/>
      <c r="AJ7" s="171"/>
      <c r="AK7" s="171"/>
      <c r="AL7" s="171"/>
      <c r="AM7" s="171"/>
      <c r="AN7" t="s">
        <v>309</v>
      </c>
      <c r="AO7">
        <v>4481</v>
      </c>
    </row>
    <row r="8" spans="1:41" x14ac:dyDescent="0.25">
      <c r="P8" s="466" t="s">
        <v>121</v>
      </c>
      <c r="Q8" s="467"/>
      <c r="R8" s="513"/>
      <c r="S8" s="467"/>
      <c r="T8" s="467"/>
      <c r="U8" s="466">
        <v>326290.3</v>
      </c>
      <c r="V8" s="468">
        <f t="shared" si="1"/>
        <v>326290.3</v>
      </c>
      <c r="W8" s="469">
        <f t="shared" si="2"/>
        <v>326290.3</v>
      </c>
      <c r="X8" s="581"/>
      <c r="Y8" s="191" t="s">
        <v>114</v>
      </c>
      <c r="Z8" s="240"/>
      <c r="AA8" s="209">
        <v>14</v>
      </c>
      <c r="AB8" s="374"/>
      <c r="AC8" s="374"/>
      <c r="AD8" s="374"/>
      <c r="AE8" s="192">
        <f t="shared" si="0"/>
        <v>14</v>
      </c>
      <c r="AF8" s="193">
        <f>AE8/AE14*100</f>
        <v>33.333333333333329</v>
      </c>
      <c r="AG8" s="194"/>
      <c r="AI8" s="170" t="s">
        <v>306</v>
      </c>
      <c r="AJ8" s="170">
        <v>4491</v>
      </c>
      <c r="AK8" s="182"/>
      <c r="AL8" s="171"/>
      <c r="AM8" s="170">
        <v>11</v>
      </c>
    </row>
    <row r="9" spans="1:41" x14ac:dyDescent="0.25">
      <c r="P9" s="466" t="s">
        <v>122</v>
      </c>
      <c r="Q9" s="467"/>
      <c r="R9" s="513"/>
      <c r="S9" s="467"/>
      <c r="T9" s="467"/>
      <c r="U9" s="466">
        <v>3.08</v>
      </c>
      <c r="V9" s="467">
        <f>AVERAGE(S9:U9)</f>
        <v>3.08</v>
      </c>
      <c r="W9" s="465"/>
      <c r="X9" s="581"/>
      <c r="Y9" s="197" t="s">
        <v>112</v>
      </c>
      <c r="Z9" s="241"/>
      <c r="AA9" s="209">
        <v>0</v>
      </c>
      <c r="AB9" s="376"/>
      <c r="AC9" s="376"/>
      <c r="AD9" s="376"/>
      <c r="AE9" s="198">
        <f t="shared" si="0"/>
        <v>0</v>
      </c>
      <c r="AF9" s="199">
        <f>AE9/AE13*100</f>
        <v>0</v>
      </c>
      <c r="AG9" s="200" t="e">
        <f>AE9/AE10</f>
        <v>#DIV/0!</v>
      </c>
      <c r="AI9" s="170" t="s">
        <v>61</v>
      </c>
      <c r="AJ9" s="170">
        <v>4020</v>
      </c>
      <c r="AK9" s="182"/>
      <c r="AL9" s="171"/>
      <c r="AM9" s="170">
        <v>12</v>
      </c>
    </row>
    <row r="10" spans="1:41" x14ac:dyDescent="0.25">
      <c r="P10" s="162"/>
      <c r="Q10" s="43"/>
      <c r="R10" s="347"/>
      <c r="S10" s="43"/>
      <c r="T10" s="43"/>
      <c r="U10" s="162"/>
      <c r="V10" s="235"/>
      <c r="W10" s="364"/>
      <c r="X10" s="581"/>
      <c r="Y10" s="197" t="s">
        <v>114</v>
      </c>
      <c r="Z10" s="241"/>
      <c r="AA10" s="209">
        <v>0</v>
      </c>
      <c r="AB10" s="376"/>
      <c r="AC10" s="376"/>
      <c r="AD10" s="376"/>
      <c r="AE10" s="198">
        <f t="shared" si="0"/>
        <v>0</v>
      </c>
      <c r="AF10" s="199">
        <f>AE10/AE14*100</f>
        <v>0</v>
      </c>
      <c r="AG10" s="200"/>
    </row>
    <row r="11" spans="1:41" x14ac:dyDescent="0.25">
      <c r="P11" s="203" t="s">
        <v>123</v>
      </c>
      <c r="Q11" s="204"/>
      <c r="R11" s="362"/>
      <c r="S11" s="204"/>
      <c r="T11" s="204"/>
      <c r="U11" s="203">
        <v>153530</v>
      </c>
      <c r="V11" s="204">
        <f t="shared" si="1"/>
        <v>153530</v>
      </c>
      <c r="W11" s="205">
        <f t="shared" si="2"/>
        <v>153530</v>
      </c>
      <c r="X11" s="581"/>
      <c r="Y11" s="206" t="s">
        <v>113</v>
      </c>
      <c r="Z11" s="242"/>
      <c r="AA11" s="209">
        <v>0</v>
      </c>
      <c r="AB11" s="378"/>
      <c r="AC11" s="378"/>
      <c r="AD11" s="378"/>
      <c r="AE11" s="49">
        <f t="shared" si="0"/>
        <v>0</v>
      </c>
      <c r="AF11" s="207">
        <f>AE11/AE13*100</f>
        <v>0</v>
      </c>
      <c r="AG11" s="208"/>
      <c r="AN11" t="s">
        <v>310</v>
      </c>
      <c r="AO11">
        <f>AO6+AO7</f>
        <v>8511</v>
      </c>
    </row>
    <row r="12" spans="1:41" ht="15.75" thickBot="1" x14ac:dyDescent="0.3">
      <c r="P12" s="210" t="s">
        <v>124</v>
      </c>
      <c r="Q12" s="211"/>
      <c r="R12" s="363"/>
      <c r="S12" s="211"/>
      <c r="T12" s="211"/>
      <c r="U12" s="210">
        <v>497637.33</v>
      </c>
      <c r="V12" s="369">
        <f t="shared" si="1"/>
        <v>497637.33</v>
      </c>
      <c r="W12" s="370">
        <f t="shared" si="2"/>
        <v>497637.33</v>
      </c>
      <c r="X12" s="582"/>
      <c r="Y12" s="212" t="s">
        <v>114</v>
      </c>
      <c r="Z12" s="243"/>
      <c r="AA12" s="222">
        <v>0</v>
      </c>
      <c r="AB12" s="380"/>
      <c r="AC12" s="380"/>
      <c r="AD12" s="380"/>
      <c r="AE12" s="213">
        <f t="shared" si="0"/>
        <v>0</v>
      </c>
      <c r="AF12" s="214">
        <f>AE12/AE14*100</f>
        <v>0</v>
      </c>
      <c r="AG12" s="208"/>
      <c r="AN12" t="s">
        <v>311</v>
      </c>
      <c r="AO12">
        <f>AO11</f>
        <v>8511</v>
      </c>
    </row>
    <row r="13" spans="1:41" x14ac:dyDescent="0.25">
      <c r="A13" s="215" t="s">
        <v>296</v>
      </c>
      <c r="B13" s="215" t="s">
        <v>0</v>
      </c>
      <c r="C13" s="215" t="s">
        <v>297</v>
      </c>
      <c r="D13" s="215" t="s">
        <v>1</v>
      </c>
      <c r="E13" s="215" t="s">
        <v>298</v>
      </c>
      <c r="F13" s="215" t="s">
        <v>2</v>
      </c>
      <c r="G13" s="215" t="s">
        <v>298</v>
      </c>
      <c r="H13" s="215" t="s">
        <v>3</v>
      </c>
      <c r="I13" s="215" t="s">
        <v>297</v>
      </c>
      <c r="J13" s="215" t="s">
        <v>299</v>
      </c>
      <c r="K13" s="215" t="s">
        <v>297</v>
      </c>
      <c r="L13" s="215" t="s">
        <v>25</v>
      </c>
      <c r="M13" s="215" t="s">
        <v>298</v>
      </c>
      <c r="P13" s="210" t="s">
        <v>125</v>
      </c>
      <c r="Q13" s="211"/>
      <c r="R13" s="363"/>
      <c r="S13" s="211"/>
      <c r="T13" s="211"/>
      <c r="U13" s="210">
        <v>3.24</v>
      </c>
      <c r="V13" s="211">
        <f>AVERAGE(S13:U13)</f>
        <v>3.24</v>
      </c>
      <c r="W13" s="205"/>
      <c r="AE13" s="74">
        <f>AE3+AE5+AE7+AE9</f>
        <v>14202</v>
      </c>
    </row>
    <row r="14" spans="1:41" ht="15.75" thickBot="1" x14ac:dyDescent="0.3">
      <c r="A14" s="216" t="s">
        <v>300</v>
      </c>
      <c r="B14" s="217">
        <f>'White Fish 2025'!F7</f>
        <v>0</v>
      </c>
      <c r="C14" s="217">
        <f>C15+C16</f>
        <v>0</v>
      </c>
      <c r="D14" s="217">
        <f>'White Fish 2025'!N7</f>
        <v>0</v>
      </c>
      <c r="E14" s="217">
        <f>E15+E16</f>
        <v>0</v>
      </c>
      <c r="F14" s="217">
        <f>'White Fish 2025'!V7</f>
        <v>0</v>
      </c>
      <c r="G14" s="217">
        <f>G15+G16</f>
        <v>0</v>
      </c>
      <c r="H14" s="217">
        <f>'White Fish 2025'!AD7</f>
        <v>0</v>
      </c>
      <c r="I14" s="217">
        <f>I15+I16</f>
        <v>0</v>
      </c>
      <c r="J14" s="217">
        <f>'White Fish 2025'!AL7</f>
        <v>8511</v>
      </c>
      <c r="K14" s="217">
        <f>K15+K16</f>
        <v>23</v>
      </c>
      <c r="L14" s="217">
        <f>J14+H14+F14+D14+B14</f>
        <v>8511</v>
      </c>
      <c r="M14" s="217">
        <f>M15+M16</f>
        <v>23</v>
      </c>
      <c r="P14" s="95"/>
      <c r="Q14" s="96"/>
      <c r="R14" s="348"/>
      <c r="S14" s="96"/>
      <c r="T14" s="96"/>
      <c r="U14" s="95"/>
      <c r="V14" s="236"/>
      <c r="W14" s="218"/>
      <c r="AE14" s="74">
        <f>AE4+AE6+AE8+AE10</f>
        <v>42</v>
      </c>
    </row>
    <row r="15" spans="1:41" x14ac:dyDescent="0.25">
      <c r="A15" s="219" t="s">
        <v>301</v>
      </c>
      <c r="B15" s="83">
        <f>B14-B16</f>
        <v>0</v>
      </c>
      <c r="C15" s="83">
        <f>'White Fish 2025'!L7</f>
        <v>0</v>
      </c>
      <c r="D15" s="83">
        <f>D14-D16</f>
        <v>0</v>
      </c>
      <c r="E15" s="83">
        <f>'White Fish 2025'!T7</f>
        <v>0</v>
      </c>
      <c r="F15" s="83"/>
      <c r="G15" s="83">
        <f>'White Fish 2025'!AB7</f>
        <v>0</v>
      </c>
      <c r="H15" s="83">
        <f>H14-H16</f>
        <v>0</v>
      </c>
      <c r="I15" s="83">
        <f>'White Fish 2025'!AJ7</f>
        <v>0</v>
      </c>
      <c r="J15" s="83"/>
      <c r="K15" s="83">
        <f>'White Fish 2025'!AR7</f>
        <v>11</v>
      </c>
      <c r="L15" s="83">
        <f>B15+D15+F15+H15+J15</f>
        <v>0</v>
      </c>
      <c r="M15" s="83">
        <f>C15+E15+G15+I15+K15</f>
        <v>11</v>
      </c>
    </row>
    <row r="16" spans="1:41" x14ac:dyDescent="0.25">
      <c r="A16" s="220" t="s">
        <v>302</v>
      </c>
      <c r="B16" s="221">
        <v>0</v>
      </c>
      <c r="C16" s="221">
        <f>'White Fish 2025'!J7</f>
        <v>0</v>
      </c>
      <c r="D16" s="221">
        <v>0</v>
      </c>
      <c r="E16" s="221">
        <f>'White Fish 2025'!R7</f>
        <v>0</v>
      </c>
      <c r="F16" s="221"/>
      <c r="G16" s="221">
        <f>'White Fish 2025'!Z7</f>
        <v>0</v>
      </c>
      <c r="H16" s="221"/>
      <c r="I16" s="221">
        <f>'White Fish 2025'!AH7</f>
        <v>0</v>
      </c>
      <c r="J16" s="221"/>
      <c r="K16" s="221">
        <f>'White Fish 2025'!AP7</f>
        <v>12</v>
      </c>
      <c r="L16" s="221">
        <f>B16+D16+F16+H16+J16</f>
        <v>0</v>
      </c>
      <c r="M16" s="221">
        <f>C16+E16+G16+I16+K16</f>
        <v>12</v>
      </c>
    </row>
    <row r="17" spans="1:62" s="163" customFormat="1" ht="15.75" thickBot="1" x14ac:dyDescent="0.3">
      <c r="O17" s="450"/>
    </row>
    <row r="18" spans="1:62" ht="30.75" thickBot="1" x14ac:dyDescent="0.3">
      <c r="P18" s="164"/>
      <c r="Q18" s="93">
        <v>45663</v>
      </c>
      <c r="R18" s="93">
        <v>45664</v>
      </c>
      <c r="S18" s="93">
        <v>45665</v>
      </c>
      <c r="T18" s="93">
        <v>45666</v>
      </c>
      <c r="U18" s="93">
        <v>45667</v>
      </c>
      <c r="V18" s="165"/>
      <c r="W18" s="166" t="s">
        <v>293</v>
      </c>
      <c r="X18" s="88"/>
      <c r="Y18" s="105"/>
      <c r="Z18" s="93">
        <v>45663</v>
      </c>
      <c r="AA18" s="93">
        <v>45664</v>
      </c>
      <c r="AB18" s="93">
        <v>45665</v>
      </c>
      <c r="AC18" s="93">
        <v>45666</v>
      </c>
      <c r="AD18" s="93">
        <v>45667</v>
      </c>
      <c r="AE18" s="167" t="s">
        <v>13</v>
      </c>
      <c r="AF18" s="168" t="s">
        <v>294</v>
      </c>
      <c r="AG18" s="169" t="s">
        <v>295</v>
      </c>
      <c r="AI18" s="170" t="s">
        <v>303</v>
      </c>
      <c r="AJ18" s="170">
        <v>20744</v>
      </c>
      <c r="AK18" s="170"/>
      <c r="AL18" s="171"/>
      <c r="AM18" s="170" t="s">
        <v>11</v>
      </c>
      <c r="AR18" s="514"/>
      <c r="AS18" s="397" t="s">
        <v>150</v>
      </c>
      <c r="AT18" s="397" t="s">
        <v>171</v>
      </c>
      <c r="AU18" s="397" t="s">
        <v>172</v>
      </c>
      <c r="AV18" s="397" t="s">
        <v>147</v>
      </c>
      <c r="AW18" s="397" t="s">
        <v>152</v>
      </c>
      <c r="AX18" s="397" t="s">
        <v>173</v>
      </c>
      <c r="AY18" s="397" t="s">
        <v>314</v>
      </c>
      <c r="AZ18" s="397" t="s">
        <v>174</v>
      </c>
      <c r="BA18" s="398" t="s">
        <v>175</v>
      </c>
      <c r="BB18" s="397" t="s">
        <v>176</v>
      </c>
      <c r="BC18" s="397" t="s">
        <v>177</v>
      </c>
      <c r="BD18" s="398" t="s">
        <v>178</v>
      </c>
      <c r="BE18" s="398" t="s">
        <v>186</v>
      </c>
      <c r="BF18" s="397" t="s">
        <v>188</v>
      </c>
      <c r="BG18" s="397" t="s">
        <v>189</v>
      </c>
      <c r="BH18" s="397" t="s">
        <v>190</v>
      </c>
      <c r="BI18" s="397" t="s">
        <v>206</v>
      </c>
      <c r="BJ18" s="515" t="s">
        <v>207</v>
      </c>
    </row>
    <row r="19" spans="1:62" x14ac:dyDescent="0.25">
      <c r="O19" s="437">
        <f>L32*'Daily Ave Price'!U43/100*2.5</f>
        <v>57860.477503416652</v>
      </c>
      <c r="P19" s="172" t="s">
        <v>126</v>
      </c>
      <c r="Q19" s="234">
        <v>251295</v>
      </c>
      <c r="R19" s="234">
        <v>158985</v>
      </c>
      <c r="S19" s="234">
        <v>144225</v>
      </c>
      <c r="T19" s="234">
        <v>77725</v>
      </c>
      <c r="U19" s="234">
        <v>169275</v>
      </c>
      <c r="V19" s="83">
        <f>Q19+R19+S19+T19+U19</f>
        <v>801505</v>
      </c>
      <c r="W19" s="173">
        <f>V19+W3</f>
        <v>1125345</v>
      </c>
      <c r="X19" s="580" t="s">
        <v>107</v>
      </c>
      <c r="Y19" s="174" t="s">
        <v>109</v>
      </c>
      <c r="Z19" s="390">
        <v>6530</v>
      </c>
      <c r="AA19" s="390">
        <v>4074</v>
      </c>
      <c r="AB19" s="390">
        <v>3733</v>
      </c>
      <c r="AC19" s="390">
        <v>2007</v>
      </c>
      <c r="AD19" s="390">
        <v>4400</v>
      </c>
      <c r="AE19" s="175">
        <f t="shared" ref="AE19:AE28" si="3">AD19+AC19+AB19+AA19+Z19</f>
        <v>20744</v>
      </c>
      <c r="AF19" s="176">
        <f>AE19/AE29*100</f>
        <v>72.640683545190328</v>
      </c>
      <c r="AG19" s="177">
        <f>AE19/AE20</f>
        <v>482.41860465116281</v>
      </c>
      <c r="AI19" s="171"/>
      <c r="AJ19" s="170"/>
      <c r="AK19" s="170"/>
      <c r="AL19" s="171"/>
      <c r="AM19" s="171"/>
      <c r="AR19" s="516" t="s">
        <v>315</v>
      </c>
      <c r="AS19" s="99"/>
      <c r="AT19" s="99"/>
      <c r="AU19" s="99"/>
      <c r="AV19" s="99"/>
      <c r="AW19" s="99"/>
      <c r="AX19" s="99"/>
      <c r="AY19" s="99"/>
      <c r="AZ19" s="99">
        <v>310</v>
      </c>
      <c r="BA19" s="99"/>
      <c r="BB19" s="99"/>
      <c r="BC19" s="99"/>
      <c r="BD19" s="99"/>
      <c r="BE19" s="99"/>
      <c r="BF19" s="99"/>
      <c r="BG19" s="99"/>
      <c r="BH19" s="99"/>
      <c r="BI19" s="99"/>
      <c r="BJ19" s="178"/>
    </row>
    <row r="20" spans="1:62" x14ac:dyDescent="0.25">
      <c r="O20" s="437">
        <f>L33*'Daily Ave Price'!U43/100*2</f>
        <v>4724.0068972666804</v>
      </c>
      <c r="P20" s="179" t="s">
        <v>127</v>
      </c>
      <c r="Q20" s="180">
        <v>696981.65</v>
      </c>
      <c r="R20" s="180">
        <v>508315.5</v>
      </c>
      <c r="S20" s="180">
        <v>499741.8</v>
      </c>
      <c r="T20" s="180">
        <v>269085.59999999998</v>
      </c>
      <c r="U20" s="180">
        <v>481041.35</v>
      </c>
      <c r="V20" s="365">
        <f t="shared" ref="V20" si="4">Q20+R20+S20+T20+U20</f>
        <v>2455165.9</v>
      </c>
      <c r="W20" s="366">
        <f>V20+W4</f>
        <v>3327447.5</v>
      </c>
      <c r="X20" s="581"/>
      <c r="Y20" s="181" t="s">
        <v>114</v>
      </c>
      <c r="Z20" s="391">
        <v>15</v>
      </c>
      <c r="AA20" s="391">
        <v>10</v>
      </c>
      <c r="AB20" s="391">
        <v>7</v>
      </c>
      <c r="AC20" s="391">
        <v>4</v>
      </c>
      <c r="AD20" s="391">
        <v>7</v>
      </c>
      <c r="AE20" s="175">
        <f t="shared" si="3"/>
        <v>43</v>
      </c>
      <c r="AF20" s="176">
        <f>AE20/AE30*100</f>
        <v>44.791666666666671</v>
      </c>
      <c r="AG20" s="177"/>
      <c r="AI20" s="170" t="s">
        <v>303</v>
      </c>
      <c r="AJ20" s="170">
        <v>10062</v>
      </c>
      <c r="AK20" s="170" t="s">
        <v>304</v>
      </c>
      <c r="AL20" s="182">
        <v>0.49</v>
      </c>
      <c r="AM20" s="170">
        <v>23</v>
      </c>
      <c r="AO20" t="s">
        <v>313</v>
      </c>
      <c r="AP20" t="s">
        <v>312</v>
      </c>
      <c r="AR20" s="516" t="s">
        <v>316</v>
      </c>
      <c r="AS20" s="99"/>
      <c r="AT20" s="99"/>
      <c r="AU20" s="99"/>
      <c r="AV20" s="99"/>
      <c r="AW20" s="99"/>
      <c r="AX20" s="99">
        <v>1049</v>
      </c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178"/>
    </row>
    <row r="21" spans="1:62" x14ac:dyDescent="0.25">
      <c r="P21" s="179" t="s">
        <v>128</v>
      </c>
      <c r="Q21" s="180">
        <v>2.77</v>
      </c>
      <c r="R21" s="180">
        <v>3.2</v>
      </c>
      <c r="S21" s="180">
        <v>3.47</v>
      </c>
      <c r="T21" s="180">
        <v>3.46</v>
      </c>
      <c r="U21" s="180">
        <v>2.84</v>
      </c>
      <c r="V21" s="180">
        <f>AVERAGE(S21:U21)</f>
        <v>3.2566666666666664</v>
      </c>
      <c r="W21" s="173"/>
      <c r="X21" s="581"/>
      <c r="Y21" s="183" t="s">
        <v>110</v>
      </c>
      <c r="Z21" s="392">
        <v>924</v>
      </c>
      <c r="AA21" s="392">
        <v>478</v>
      </c>
      <c r="AB21" s="392">
        <v>398</v>
      </c>
      <c r="AC21" s="392">
        <v>0</v>
      </c>
      <c r="AD21" s="392">
        <v>0</v>
      </c>
      <c r="AE21" s="184">
        <f t="shared" si="3"/>
        <v>1800</v>
      </c>
      <c r="AF21" s="185">
        <f>AE21/AE29*100</f>
        <v>6.3031831074692724</v>
      </c>
      <c r="AG21" s="186">
        <f>AE21/AE22</f>
        <v>225</v>
      </c>
      <c r="AI21" s="170" t="s">
        <v>303</v>
      </c>
      <c r="AJ21" s="170">
        <v>10682</v>
      </c>
      <c r="AK21" s="170" t="s">
        <v>305</v>
      </c>
      <c r="AL21" s="182">
        <v>0.51</v>
      </c>
      <c r="AM21" s="170">
        <v>20</v>
      </c>
      <c r="AR21" s="516" t="s">
        <v>231</v>
      </c>
      <c r="AS21" s="99"/>
      <c r="AT21" s="99"/>
      <c r="AU21" s="99"/>
      <c r="AV21" s="99"/>
      <c r="AW21" s="99">
        <v>562</v>
      </c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178"/>
    </row>
    <row r="22" spans="1:62" x14ac:dyDescent="0.25">
      <c r="P22" s="162"/>
      <c r="Q22" s="160"/>
      <c r="R22" s="160"/>
      <c r="S22" s="160"/>
      <c r="T22" s="160"/>
      <c r="U22" s="160"/>
      <c r="V22" s="235"/>
      <c r="W22" s="364"/>
      <c r="X22" s="581"/>
      <c r="Y22" s="183" t="s">
        <v>114</v>
      </c>
      <c r="Z22" s="392">
        <v>4</v>
      </c>
      <c r="AA22" s="392">
        <v>2</v>
      </c>
      <c r="AB22" s="392">
        <v>2</v>
      </c>
      <c r="AC22" s="392">
        <v>0</v>
      </c>
      <c r="AD22" s="392">
        <v>0</v>
      </c>
      <c r="AE22" s="184">
        <f t="shared" si="3"/>
        <v>8</v>
      </c>
      <c r="AF22" s="185">
        <f>AE22/AE30*100</f>
        <v>8.3333333333333321</v>
      </c>
      <c r="AG22" s="186"/>
      <c r="AI22" s="170" t="s">
        <v>303</v>
      </c>
      <c r="AJ22" s="170">
        <v>0</v>
      </c>
      <c r="AK22" s="170" t="s">
        <v>18</v>
      </c>
      <c r="AL22" s="182">
        <v>0</v>
      </c>
      <c r="AM22" s="170">
        <v>0</v>
      </c>
      <c r="AN22" t="s">
        <v>308</v>
      </c>
      <c r="AO22">
        <v>4030</v>
      </c>
      <c r="AP22">
        <v>10062</v>
      </c>
      <c r="AR22" s="516" t="s">
        <v>310</v>
      </c>
      <c r="AS22" s="99">
        <f t="shared" ref="AS22:BJ22" si="5">SUM(AS19:AS21)</f>
        <v>0</v>
      </c>
      <c r="AT22" s="99">
        <f t="shared" si="5"/>
        <v>0</v>
      </c>
      <c r="AU22" s="99">
        <f t="shared" si="5"/>
        <v>0</v>
      </c>
      <c r="AV22" s="99">
        <f t="shared" si="5"/>
        <v>0</v>
      </c>
      <c r="AW22" s="99">
        <f t="shared" si="5"/>
        <v>562</v>
      </c>
      <c r="AX22" s="99">
        <f t="shared" si="5"/>
        <v>1049</v>
      </c>
      <c r="AY22" s="99">
        <f t="shared" si="5"/>
        <v>0</v>
      </c>
      <c r="AZ22" s="99">
        <f t="shared" si="5"/>
        <v>310</v>
      </c>
      <c r="BA22" s="99">
        <f t="shared" si="5"/>
        <v>0</v>
      </c>
      <c r="BB22" s="99">
        <f t="shared" si="5"/>
        <v>0</v>
      </c>
      <c r="BC22" s="99">
        <f t="shared" si="5"/>
        <v>0</v>
      </c>
      <c r="BD22" s="99">
        <f t="shared" si="5"/>
        <v>0</v>
      </c>
      <c r="BE22" s="99">
        <f t="shared" si="5"/>
        <v>0</v>
      </c>
      <c r="BF22" s="99">
        <f t="shared" si="5"/>
        <v>0</v>
      </c>
      <c r="BG22" s="99">
        <f t="shared" si="5"/>
        <v>0</v>
      </c>
      <c r="BH22" s="99">
        <f t="shared" si="5"/>
        <v>0</v>
      </c>
      <c r="BI22" s="99">
        <f t="shared" si="5"/>
        <v>0</v>
      </c>
      <c r="BJ22" s="99">
        <f t="shared" si="5"/>
        <v>0</v>
      </c>
    </row>
    <row r="23" spans="1:62" x14ac:dyDescent="0.25">
      <c r="P23" s="464" t="s">
        <v>120</v>
      </c>
      <c r="Q23" s="217">
        <v>139946.5</v>
      </c>
      <c r="R23" s="217">
        <v>51327</v>
      </c>
      <c r="S23" s="217">
        <v>63502.5</v>
      </c>
      <c r="T23" s="217">
        <v>64553.5</v>
      </c>
      <c r="U23" s="217">
        <v>114471.5</v>
      </c>
      <c r="V23" s="217">
        <f t="shared" ref="V23:V24" si="6">Q23+R23+S23+T23+U23</f>
        <v>433801</v>
      </c>
      <c r="W23" s="465">
        <f>V23+W7</f>
        <v>539610</v>
      </c>
      <c r="X23" s="581"/>
      <c r="Y23" s="191" t="s">
        <v>111</v>
      </c>
      <c r="Z23" s="393">
        <v>753</v>
      </c>
      <c r="AA23" s="393">
        <v>1475</v>
      </c>
      <c r="AB23" s="393">
        <v>1979</v>
      </c>
      <c r="AC23" s="393">
        <v>248</v>
      </c>
      <c r="AD23" s="393">
        <v>993</v>
      </c>
      <c r="AE23" s="192">
        <f t="shared" si="3"/>
        <v>5448</v>
      </c>
      <c r="AF23" s="193">
        <f>AE23/AE29*100</f>
        <v>19.077634205273664</v>
      </c>
      <c r="AG23" s="194">
        <f>AE23/AE24</f>
        <v>129.71428571428572</v>
      </c>
      <c r="AI23" s="171"/>
      <c r="AJ23" s="171"/>
      <c r="AK23" s="171"/>
      <c r="AL23" s="171"/>
      <c r="AM23" s="171"/>
      <c r="AN23" t="s">
        <v>309</v>
      </c>
      <c r="AO23">
        <v>4481</v>
      </c>
      <c r="AP23">
        <v>10682</v>
      </c>
    </row>
    <row r="24" spans="1:62" x14ac:dyDescent="0.25">
      <c r="P24" s="466" t="s">
        <v>121</v>
      </c>
      <c r="Q24" s="467">
        <v>598498.6</v>
      </c>
      <c r="R24" s="467">
        <v>236337.4</v>
      </c>
      <c r="S24" s="467">
        <v>186564.4</v>
      </c>
      <c r="T24" s="467">
        <v>282351.90000000002</v>
      </c>
      <c r="U24" s="467">
        <v>442600.3</v>
      </c>
      <c r="V24" s="468">
        <f t="shared" si="6"/>
        <v>1746352.6</v>
      </c>
      <c r="W24" s="469">
        <f>V24+W8</f>
        <v>2072642.9000000001</v>
      </c>
      <c r="X24" s="581"/>
      <c r="Y24" s="191" t="s">
        <v>114</v>
      </c>
      <c r="Z24" s="393">
        <v>9</v>
      </c>
      <c r="AA24" s="393">
        <v>8</v>
      </c>
      <c r="AB24" s="393">
        <v>11</v>
      </c>
      <c r="AC24" s="393">
        <v>4</v>
      </c>
      <c r="AD24" s="393">
        <v>10</v>
      </c>
      <c r="AE24" s="192">
        <f t="shared" si="3"/>
        <v>42</v>
      </c>
      <c r="AF24" s="193">
        <f>AE24/AE30*100</f>
        <v>43.75</v>
      </c>
      <c r="AG24" s="194"/>
      <c r="AI24" s="170" t="s">
        <v>306</v>
      </c>
      <c r="AJ24" s="170">
        <v>18823</v>
      </c>
      <c r="AK24" s="182"/>
      <c r="AL24" s="171"/>
      <c r="AM24" s="170">
        <v>40</v>
      </c>
    </row>
    <row r="25" spans="1:62" x14ac:dyDescent="0.25">
      <c r="P25" s="466" t="s">
        <v>122</v>
      </c>
      <c r="Q25" s="467">
        <v>4.2699999999999996</v>
      </c>
      <c r="R25" s="467">
        <v>4.5999999999999996</v>
      </c>
      <c r="S25" s="467">
        <v>2.93</v>
      </c>
      <c r="T25" s="467">
        <v>4.37</v>
      </c>
      <c r="U25" s="467">
        <v>3.86</v>
      </c>
      <c r="V25" s="467">
        <f>AVERAGE(S25:U25)</f>
        <v>3.72</v>
      </c>
      <c r="W25" s="465"/>
      <c r="X25" s="581"/>
      <c r="Y25" s="197" t="s">
        <v>112</v>
      </c>
      <c r="Z25" s="394">
        <v>504</v>
      </c>
      <c r="AA25" s="394">
        <v>61</v>
      </c>
      <c r="AB25" s="394">
        <v>0</v>
      </c>
      <c r="AC25" s="394">
        <v>0</v>
      </c>
      <c r="AD25" s="394">
        <v>0</v>
      </c>
      <c r="AE25" s="198">
        <f t="shared" si="3"/>
        <v>565</v>
      </c>
      <c r="AF25" s="199">
        <f>AE25/AE29*100</f>
        <v>1.9784991420667437</v>
      </c>
      <c r="AG25" s="200">
        <f>AE25/AE26</f>
        <v>188.33333333333334</v>
      </c>
      <c r="AI25" s="170" t="s">
        <v>61</v>
      </c>
      <c r="AJ25" s="170">
        <v>1921</v>
      </c>
      <c r="AK25" s="182"/>
      <c r="AL25" s="171"/>
      <c r="AM25" s="170">
        <v>3</v>
      </c>
    </row>
    <row r="26" spans="1:62" ht="15.75" thickBot="1" x14ac:dyDescent="0.3">
      <c r="P26" s="162"/>
      <c r="Q26" s="43"/>
      <c r="R26" s="43"/>
      <c r="S26" s="43"/>
      <c r="T26" s="43"/>
      <c r="U26" s="43"/>
      <c r="V26" s="235"/>
      <c r="W26" s="364"/>
      <c r="X26" s="581"/>
      <c r="Y26" s="197" t="s">
        <v>114</v>
      </c>
      <c r="Z26" s="394">
        <v>2</v>
      </c>
      <c r="AA26" s="394">
        <v>1</v>
      </c>
      <c r="AB26" s="394">
        <v>0</v>
      </c>
      <c r="AC26" s="394">
        <v>0</v>
      </c>
      <c r="AD26" s="394">
        <v>0</v>
      </c>
      <c r="AE26" s="198">
        <f t="shared" si="3"/>
        <v>3</v>
      </c>
      <c r="AF26" s="199">
        <f>AE26/AE30*100</f>
        <v>3.125</v>
      </c>
      <c r="AG26" s="200"/>
    </row>
    <row r="27" spans="1:62" x14ac:dyDescent="0.25">
      <c r="P27" s="203" t="s">
        <v>123</v>
      </c>
      <c r="Q27" s="204">
        <v>29421</v>
      </c>
      <c r="R27" s="204">
        <v>54771</v>
      </c>
      <c r="S27" s="204">
        <v>77603</v>
      </c>
      <c r="T27" s="204">
        <v>9096</v>
      </c>
      <c r="U27" s="204">
        <v>44276</v>
      </c>
      <c r="V27" s="204">
        <f t="shared" ref="V27:V28" si="7">Q27+R27+S27+T27+U27</f>
        <v>215167</v>
      </c>
      <c r="W27" s="205">
        <f>V27+W11</f>
        <v>368697</v>
      </c>
      <c r="X27" s="581"/>
      <c r="Y27" s="206" t="s">
        <v>113</v>
      </c>
      <c r="Z27" s="395">
        <v>0</v>
      </c>
      <c r="AA27" s="395">
        <v>0</v>
      </c>
      <c r="AB27" s="395">
        <v>0</v>
      </c>
      <c r="AC27" s="395">
        <v>0</v>
      </c>
      <c r="AD27" s="395">
        <v>0</v>
      </c>
      <c r="AE27" s="49">
        <f t="shared" si="3"/>
        <v>0</v>
      </c>
      <c r="AF27" s="207">
        <f>AE27/AE29*100</f>
        <v>0</v>
      </c>
      <c r="AG27" s="208"/>
      <c r="AN27" t="s">
        <v>310</v>
      </c>
      <c r="AO27">
        <f>AJ18</f>
        <v>20744</v>
      </c>
      <c r="AR27" s="578" t="s">
        <v>147</v>
      </c>
      <c r="AS27" s="579"/>
      <c r="AT27" s="93">
        <v>45667</v>
      </c>
    </row>
    <row r="28" spans="1:62" ht="15.75" thickBot="1" x14ac:dyDescent="0.3">
      <c r="P28" s="210" t="s">
        <v>124</v>
      </c>
      <c r="Q28" s="211">
        <v>115884</v>
      </c>
      <c r="R28" s="211">
        <v>192499.05</v>
      </c>
      <c r="S28" s="211">
        <v>243805.25</v>
      </c>
      <c r="T28" s="211">
        <v>30125.38</v>
      </c>
      <c r="U28" s="211">
        <v>99724.06</v>
      </c>
      <c r="V28" s="369">
        <f t="shared" si="7"/>
        <v>682037.74</v>
      </c>
      <c r="W28" s="370">
        <f>V28+W12</f>
        <v>1179675.07</v>
      </c>
      <c r="X28" s="582"/>
      <c r="Y28" s="212" t="s">
        <v>114</v>
      </c>
      <c r="Z28" s="380">
        <v>0</v>
      </c>
      <c r="AA28" s="380">
        <v>0</v>
      </c>
      <c r="AB28" s="380">
        <v>0</v>
      </c>
      <c r="AC28" s="380">
        <v>0</v>
      </c>
      <c r="AD28" s="380">
        <v>0</v>
      </c>
      <c r="AE28" s="213">
        <f t="shared" si="3"/>
        <v>0</v>
      </c>
      <c r="AF28" s="214">
        <f>AE28/AE30*100</f>
        <v>0</v>
      </c>
      <c r="AG28" s="208"/>
      <c r="AN28" t="s">
        <v>311</v>
      </c>
      <c r="AO28">
        <f>AO27+AO12</f>
        <v>29255</v>
      </c>
      <c r="AR28" s="517" t="s">
        <v>317</v>
      </c>
      <c r="AS28" s="67"/>
      <c r="AT28" s="99">
        <v>1572</v>
      </c>
    </row>
    <row r="29" spans="1:62" x14ac:dyDescent="0.25">
      <c r="O29" s="437">
        <f>O19+O20</f>
        <v>62584.48440068333</v>
      </c>
      <c r="P29" s="210" t="s">
        <v>125</v>
      </c>
      <c r="Q29" s="211">
        <v>3.93</v>
      </c>
      <c r="R29" s="211">
        <v>3.51</v>
      </c>
      <c r="S29" s="211">
        <v>3.14</v>
      </c>
      <c r="T29" s="211">
        <v>3.31</v>
      </c>
      <c r="U29" s="211">
        <v>2.25</v>
      </c>
      <c r="V29" s="211">
        <f>AVERAGE(S29:U29)</f>
        <v>2.9</v>
      </c>
      <c r="W29" s="205"/>
      <c r="AE29" s="74">
        <f>AE19+AE21+AE23+AE25</f>
        <v>28557</v>
      </c>
      <c r="AR29" s="517" t="s">
        <v>318</v>
      </c>
      <c r="AS29" s="43"/>
      <c r="AT29" s="99">
        <v>0</v>
      </c>
    </row>
    <row r="30" spans="1:62" ht="15.75" thickBot="1" x14ac:dyDescent="0.3">
      <c r="A30" s="215" t="s">
        <v>322</v>
      </c>
      <c r="B30" s="215" t="s">
        <v>0</v>
      </c>
      <c r="C30" s="215" t="s">
        <v>297</v>
      </c>
      <c r="D30" s="215" t="s">
        <v>1</v>
      </c>
      <c r="E30" s="215" t="s">
        <v>298</v>
      </c>
      <c r="F30" s="215" t="s">
        <v>2</v>
      </c>
      <c r="G30" s="215" t="s">
        <v>298</v>
      </c>
      <c r="H30" s="215" t="s">
        <v>3</v>
      </c>
      <c r="I30" s="215" t="s">
        <v>297</v>
      </c>
      <c r="J30" s="215" t="s">
        <v>299</v>
      </c>
      <c r="K30" s="215" t="s">
        <v>297</v>
      </c>
      <c r="L30" s="215" t="s">
        <v>25</v>
      </c>
      <c r="M30" s="215" t="s">
        <v>298</v>
      </c>
      <c r="P30" s="95"/>
      <c r="Q30" s="96"/>
      <c r="R30" s="96"/>
      <c r="S30" s="96"/>
      <c r="T30" s="96"/>
      <c r="U30" s="96"/>
      <c r="V30" s="236"/>
      <c r="W30" s="218"/>
      <c r="AE30" s="74">
        <f>AE20+AE22+AE24+AE26</f>
        <v>96</v>
      </c>
      <c r="AR30" s="517" t="s">
        <v>319</v>
      </c>
      <c r="AS30" s="43"/>
      <c r="AT30" s="99">
        <f>AT28-AT29</f>
        <v>1572</v>
      </c>
    </row>
    <row r="31" spans="1:62" x14ac:dyDescent="0.25">
      <c r="A31" s="216" t="s">
        <v>300</v>
      </c>
      <c r="B31" s="217">
        <f>'White Fish 2025'!F8</f>
        <v>6530</v>
      </c>
      <c r="C31" s="217">
        <f>C32+C33</f>
        <v>15</v>
      </c>
      <c r="D31" s="217">
        <f>'White Fish 2025'!N8</f>
        <v>4074</v>
      </c>
      <c r="E31" s="217">
        <f>E32+E33</f>
        <v>10</v>
      </c>
      <c r="F31" s="217">
        <f>'White Fish 2025'!V8</f>
        <v>3733</v>
      </c>
      <c r="G31" s="217">
        <f>G32+G33</f>
        <v>7</v>
      </c>
      <c r="H31" s="217">
        <f>'White Fish 2025'!AD8</f>
        <v>2007</v>
      </c>
      <c r="I31" s="217">
        <f>I32+I33</f>
        <v>4</v>
      </c>
      <c r="J31" s="217">
        <f>'White Fish 2025'!AL8</f>
        <v>4400</v>
      </c>
      <c r="K31" s="217">
        <f>K32+K33</f>
        <v>7</v>
      </c>
      <c r="L31" s="217">
        <f>J31+H31+F31+D31+B31</f>
        <v>20744</v>
      </c>
      <c r="M31" s="217">
        <f>M32+M33</f>
        <v>43</v>
      </c>
      <c r="AR31" s="517" t="s">
        <v>320</v>
      </c>
      <c r="AS31" s="43"/>
      <c r="AT31" s="99">
        <v>6</v>
      </c>
    </row>
    <row r="32" spans="1:62" ht="15.75" thickBot="1" x14ac:dyDescent="0.3">
      <c r="A32" s="219" t="s">
        <v>301</v>
      </c>
      <c r="B32" s="83">
        <f>B31-B33</f>
        <v>6220</v>
      </c>
      <c r="C32" s="83">
        <f>'White Fish 2025'!L8</f>
        <v>14</v>
      </c>
      <c r="D32" s="83">
        <f>D31-D33</f>
        <v>4074</v>
      </c>
      <c r="E32" s="83">
        <f>'White Fish 2025'!T8</f>
        <v>10</v>
      </c>
      <c r="F32" s="83">
        <f>F31-F33</f>
        <v>3733</v>
      </c>
      <c r="G32" s="83">
        <f>'White Fish 2025'!AB8</f>
        <v>7</v>
      </c>
      <c r="H32" s="83">
        <f>H31-H33</f>
        <v>958</v>
      </c>
      <c r="I32" s="83">
        <f>'White Fish 2025'!AJ8</f>
        <v>3</v>
      </c>
      <c r="J32" s="83">
        <f>J31-J33</f>
        <v>3838</v>
      </c>
      <c r="K32" s="83">
        <f>'White Fish 2025'!AR8</f>
        <v>6</v>
      </c>
      <c r="L32" s="83">
        <f>B32+D32+F32+H32+J32</f>
        <v>18823</v>
      </c>
      <c r="M32" s="83">
        <f>C32+E32+G32+I32+K32</f>
        <v>40</v>
      </c>
      <c r="AR32" s="518" t="s">
        <v>321</v>
      </c>
      <c r="AS32" s="96"/>
      <c r="AT32" s="99">
        <f>AT28/AT31</f>
        <v>262</v>
      </c>
    </row>
    <row r="33" spans="1:62" x14ac:dyDescent="0.25">
      <c r="A33" s="220" t="s">
        <v>302</v>
      </c>
      <c r="B33" s="221">
        <v>310</v>
      </c>
      <c r="C33" s="221">
        <f>'White Fish 2025'!J8</f>
        <v>1</v>
      </c>
      <c r="D33" s="221">
        <v>0</v>
      </c>
      <c r="E33" s="221">
        <f>'White Fish 2025'!R8</f>
        <v>0</v>
      </c>
      <c r="F33" s="221">
        <v>0</v>
      </c>
      <c r="G33" s="221">
        <f>'White Fish 2025'!Z8</f>
        <v>0</v>
      </c>
      <c r="H33" s="221">
        <v>1049</v>
      </c>
      <c r="I33" s="221">
        <f>'White Fish 2025'!AH8</f>
        <v>1</v>
      </c>
      <c r="J33" s="221">
        <v>562</v>
      </c>
      <c r="K33" s="221">
        <f>'White Fish 2025'!AP8</f>
        <v>1</v>
      </c>
      <c r="L33" s="221">
        <f>B33+D33+F33+H33+J33</f>
        <v>1921</v>
      </c>
      <c r="M33" s="221">
        <f>C33+E33+G33+I33+K33</f>
        <v>3</v>
      </c>
    </row>
    <row r="34" spans="1:62" s="163" customFormat="1" ht="15.75" thickBot="1" x14ac:dyDescent="0.3">
      <c r="O34" s="450"/>
    </row>
    <row r="35" spans="1:62" ht="30.75" thickBot="1" x14ac:dyDescent="0.3">
      <c r="P35" s="164"/>
      <c r="Q35" s="93">
        <v>45670</v>
      </c>
      <c r="R35" s="93">
        <v>45671</v>
      </c>
      <c r="S35" s="93">
        <v>45672</v>
      </c>
      <c r="T35" s="93">
        <v>45673</v>
      </c>
      <c r="U35" s="93">
        <v>45674</v>
      </c>
      <c r="V35" s="165"/>
      <c r="W35" s="166" t="s">
        <v>293</v>
      </c>
      <c r="X35" s="88"/>
      <c r="Y35" s="105"/>
      <c r="Z35" s="93">
        <v>45670</v>
      </c>
      <c r="AA35" s="93">
        <v>45671</v>
      </c>
      <c r="AB35" s="93">
        <v>45672</v>
      </c>
      <c r="AC35" s="93">
        <v>45673</v>
      </c>
      <c r="AD35" s="93">
        <v>45674</v>
      </c>
      <c r="AE35" s="167" t="s">
        <v>13</v>
      </c>
      <c r="AF35" s="168" t="s">
        <v>294</v>
      </c>
      <c r="AG35" s="169" t="s">
        <v>295</v>
      </c>
      <c r="AI35" s="170" t="s">
        <v>303</v>
      </c>
      <c r="AJ35" s="170">
        <v>25222</v>
      </c>
      <c r="AK35" s="170"/>
      <c r="AL35" s="171"/>
      <c r="AM35" s="170" t="s">
        <v>11</v>
      </c>
      <c r="AR35" s="109"/>
      <c r="AS35" s="201" t="s">
        <v>150</v>
      </c>
      <c r="AT35" s="201" t="s">
        <v>171</v>
      </c>
      <c r="AU35" s="201" t="s">
        <v>172</v>
      </c>
      <c r="AV35" s="201" t="s">
        <v>147</v>
      </c>
      <c r="AW35" s="201" t="s">
        <v>152</v>
      </c>
      <c r="AX35" s="201" t="s">
        <v>173</v>
      </c>
      <c r="AY35" s="201" t="s">
        <v>314</v>
      </c>
      <c r="AZ35" s="201" t="s">
        <v>174</v>
      </c>
      <c r="BA35" s="252" t="s">
        <v>175</v>
      </c>
      <c r="BB35" s="201" t="s">
        <v>176</v>
      </c>
      <c r="BC35" s="201" t="s">
        <v>177</v>
      </c>
      <c r="BD35" s="252" t="s">
        <v>178</v>
      </c>
      <c r="BE35" s="252" t="s">
        <v>186</v>
      </c>
      <c r="BF35" s="201" t="s">
        <v>188</v>
      </c>
      <c r="BG35" s="201" t="s">
        <v>189</v>
      </c>
      <c r="BH35" s="201" t="s">
        <v>190</v>
      </c>
      <c r="BI35" s="201" t="s">
        <v>206</v>
      </c>
      <c r="BJ35" s="202" t="s">
        <v>207</v>
      </c>
    </row>
    <row r="36" spans="1:62" ht="15" customHeight="1" x14ac:dyDescent="0.25">
      <c r="O36" s="437">
        <f>L49*'Daily Ave Price'!U75/100*2.5</f>
        <v>54260.626475695812</v>
      </c>
      <c r="P36" s="172" t="s">
        <v>126</v>
      </c>
      <c r="Q36" s="234">
        <v>276070</v>
      </c>
      <c r="R36" s="234">
        <v>156300</v>
      </c>
      <c r="S36" s="234">
        <v>118470</v>
      </c>
      <c r="T36" s="234">
        <v>107485</v>
      </c>
      <c r="U36" s="234">
        <v>314385</v>
      </c>
      <c r="V36" s="83">
        <f>Q36+R36+S36+T36+U36</f>
        <v>972710</v>
      </c>
      <c r="W36" s="173">
        <f>V36+W19</f>
        <v>2098055</v>
      </c>
      <c r="X36" s="580" t="s">
        <v>107</v>
      </c>
      <c r="Y36" s="174" t="s">
        <v>109</v>
      </c>
      <c r="Z36" s="390">
        <v>7150</v>
      </c>
      <c r="AA36" s="390">
        <v>4075</v>
      </c>
      <c r="AB36" s="390">
        <v>3091</v>
      </c>
      <c r="AC36" s="390">
        <v>2767</v>
      </c>
      <c r="AD36" s="390">
        <v>8139</v>
      </c>
      <c r="AE36" s="175">
        <f t="shared" ref="AE36:AE45" si="8">AD36+AC36+AB36+AA36+Z36</f>
        <v>25222</v>
      </c>
      <c r="AF36" s="176">
        <f>AE36/AE46*100</f>
        <v>70.164408712827225</v>
      </c>
      <c r="AG36" s="177">
        <f>AE36/AE37</f>
        <v>485.03846153846155</v>
      </c>
      <c r="AI36" s="171"/>
      <c r="AJ36" s="170"/>
      <c r="AK36" s="170"/>
      <c r="AL36" s="171"/>
      <c r="AM36" s="171"/>
      <c r="AR36" s="519" t="s">
        <v>330</v>
      </c>
      <c r="AS36" s="99"/>
      <c r="AT36" s="99"/>
      <c r="AU36" s="99">
        <v>71</v>
      </c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178"/>
    </row>
    <row r="37" spans="1:62" x14ac:dyDescent="0.25">
      <c r="O37" s="437">
        <f>L50*'Daily Ave Price'!U75/100*2</f>
        <v>4969.794819443342</v>
      </c>
      <c r="P37" s="179" t="s">
        <v>127</v>
      </c>
      <c r="Q37" s="180">
        <v>684898.9</v>
      </c>
      <c r="R37" s="180">
        <v>374678.3</v>
      </c>
      <c r="S37" s="180">
        <v>307321.90000000002</v>
      </c>
      <c r="T37" s="180">
        <v>279771.59999999998</v>
      </c>
      <c r="U37" s="180">
        <v>669118</v>
      </c>
      <c r="V37" s="365">
        <f t="shared" ref="V37" si="9">Q37+R37+S37+T37+U37</f>
        <v>2315788.7000000002</v>
      </c>
      <c r="W37" s="366">
        <f>V37+W20</f>
        <v>5643236.2000000002</v>
      </c>
      <c r="X37" s="581"/>
      <c r="Y37" s="181" t="s">
        <v>114</v>
      </c>
      <c r="Z37" s="391">
        <v>14</v>
      </c>
      <c r="AA37" s="391">
        <v>5</v>
      </c>
      <c r="AB37" s="391">
        <v>8</v>
      </c>
      <c r="AC37" s="391">
        <v>7</v>
      </c>
      <c r="AD37" s="391">
        <v>18</v>
      </c>
      <c r="AE37" s="175">
        <f t="shared" si="8"/>
        <v>52</v>
      </c>
      <c r="AF37" s="176">
        <f>AE37/AE47*100</f>
        <v>40</v>
      </c>
      <c r="AG37" s="177"/>
      <c r="AI37" s="170" t="s">
        <v>303</v>
      </c>
      <c r="AJ37" s="170">
        <v>10696</v>
      </c>
      <c r="AK37" s="170" t="s">
        <v>304</v>
      </c>
      <c r="AL37" s="182">
        <v>0.42</v>
      </c>
      <c r="AM37" s="170">
        <v>26</v>
      </c>
      <c r="AO37" t="s">
        <v>313</v>
      </c>
      <c r="AP37" t="s">
        <v>312</v>
      </c>
      <c r="AQ37" t="s">
        <v>358</v>
      </c>
      <c r="AR37" s="519" t="s">
        <v>233</v>
      </c>
      <c r="AS37" s="99"/>
      <c r="AT37" s="99"/>
      <c r="AU37" s="99"/>
      <c r="AV37" s="99"/>
      <c r="AW37" s="99">
        <v>920</v>
      </c>
      <c r="AX37" s="99">
        <v>950</v>
      </c>
      <c r="AY37" s="99"/>
      <c r="AZ37" s="99">
        <v>650</v>
      </c>
      <c r="BA37" s="99"/>
      <c r="BB37" s="99"/>
      <c r="BC37" s="99"/>
      <c r="BD37" s="99"/>
      <c r="BE37" s="99"/>
      <c r="BF37" s="99"/>
      <c r="BG37" s="99"/>
      <c r="BH37" s="99"/>
      <c r="BI37" s="99"/>
      <c r="BJ37" s="178"/>
    </row>
    <row r="38" spans="1:62" ht="15.75" thickBot="1" x14ac:dyDescent="0.3">
      <c r="P38" s="179" t="s">
        <v>128</v>
      </c>
      <c r="Q38" s="180">
        <v>2.48</v>
      </c>
      <c r="R38" s="180">
        <v>2.4</v>
      </c>
      <c r="S38" s="180">
        <v>2.59</v>
      </c>
      <c r="T38" s="180">
        <v>2.6</v>
      </c>
      <c r="U38" s="180">
        <v>2.13</v>
      </c>
      <c r="V38" s="180">
        <f>AVERAGE(S38:U38)</f>
        <v>2.44</v>
      </c>
      <c r="W38" s="173"/>
      <c r="X38" s="581"/>
      <c r="Y38" s="183" t="s">
        <v>110</v>
      </c>
      <c r="Z38" s="392">
        <v>721</v>
      </c>
      <c r="AA38" s="392">
        <v>0</v>
      </c>
      <c r="AB38" s="392">
        <v>31</v>
      </c>
      <c r="AC38" s="392">
        <v>734</v>
      </c>
      <c r="AD38" s="392">
        <v>409</v>
      </c>
      <c r="AE38" s="184">
        <f t="shared" si="8"/>
        <v>1895</v>
      </c>
      <c r="AF38" s="185">
        <f>AE38/AE46*100</f>
        <v>5.2716499290622307</v>
      </c>
      <c r="AG38" s="186">
        <f>AE38/AE39</f>
        <v>94.75</v>
      </c>
      <c r="AI38" s="170" t="s">
        <v>303</v>
      </c>
      <c r="AJ38" s="170">
        <v>14526</v>
      </c>
      <c r="AK38" s="170" t="s">
        <v>305</v>
      </c>
      <c r="AL38" s="182">
        <v>0.57999999999999996</v>
      </c>
      <c r="AM38" s="170">
        <v>26</v>
      </c>
      <c r="AR38" s="95" t="s">
        <v>310</v>
      </c>
      <c r="AS38" s="96">
        <f t="shared" ref="AS38:AT38" si="10">SUM(AS36:AS37)</f>
        <v>0</v>
      </c>
      <c r="AT38" s="96">
        <f t="shared" si="10"/>
        <v>0</v>
      </c>
      <c r="AU38" s="96">
        <f>SUM(AU36:AU37)</f>
        <v>71</v>
      </c>
      <c r="AV38" s="96">
        <f t="shared" ref="AV38:BJ38" si="11">SUM(AV36:AV37)</f>
        <v>0</v>
      </c>
      <c r="AW38" s="96">
        <f t="shared" si="11"/>
        <v>920</v>
      </c>
      <c r="AX38" s="96">
        <f t="shared" si="11"/>
        <v>950</v>
      </c>
      <c r="AY38" s="96">
        <f t="shared" si="11"/>
        <v>0</v>
      </c>
      <c r="AZ38" s="96">
        <f t="shared" si="11"/>
        <v>650</v>
      </c>
      <c r="BA38" s="96">
        <f t="shared" si="11"/>
        <v>0</v>
      </c>
      <c r="BB38" s="96">
        <f t="shared" si="11"/>
        <v>0</v>
      </c>
      <c r="BC38" s="96">
        <f t="shared" si="11"/>
        <v>0</v>
      </c>
      <c r="BD38" s="96">
        <f t="shared" si="11"/>
        <v>0</v>
      </c>
      <c r="BE38" s="96">
        <f t="shared" si="11"/>
        <v>0</v>
      </c>
      <c r="BF38" s="96">
        <f t="shared" si="11"/>
        <v>0</v>
      </c>
      <c r="BG38" s="96">
        <f t="shared" si="11"/>
        <v>0</v>
      </c>
      <c r="BH38" s="96">
        <f t="shared" si="11"/>
        <v>0</v>
      </c>
      <c r="BI38" s="96">
        <f t="shared" si="11"/>
        <v>0</v>
      </c>
      <c r="BJ38" s="218">
        <f t="shared" si="11"/>
        <v>0</v>
      </c>
    </row>
    <row r="39" spans="1:62" x14ac:dyDescent="0.25">
      <c r="P39" s="162"/>
      <c r="Q39" s="160"/>
      <c r="R39" s="160"/>
      <c r="S39" s="160"/>
      <c r="T39" s="160"/>
      <c r="U39" s="160"/>
      <c r="V39" s="235"/>
      <c r="W39" s="364"/>
      <c r="X39" s="581"/>
      <c r="Y39" s="183" t="s">
        <v>114</v>
      </c>
      <c r="Z39" s="392">
        <v>6</v>
      </c>
      <c r="AA39" s="392">
        <v>0</v>
      </c>
      <c r="AB39" s="392">
        <v>2</v>
      </c>
      <c r="AC39" s="392">
        <v>5</v>
      </c>
      <c r="AD39" s="392">
        <v>7</v>
      </c>
      <c r="AE39" s="184">
        <f t="shared" si="8"/>
        <v>20</v>
      </c>
      <c r="AF39" s="185">
        <f>AE39/AE47*100</f>
        <v>15.384615384615385</v>
      </c>
      <c r="AG39" s="186"/>
      <c r="AI39" s="170" t="s">
        <v>303</v>
      </c>
      <c r="AJ39" s="170">
        <v>0</v>
      </c>
      <c r="AK39" s="170" t="s">
        <v>18</v>
      </c>
      <c r="AL39" s="182">
        <v>0</v>
      </c>
      <c r="AM39" s="170">
        <v>0</v>
      </c>
      <c r="AN39" t="s">
        <v>308</v>
      </c>
      <c r="AO39">
        <v>4030</v>
      </c>
      <c r="AP39">
        <v>10062</v>
      </c>
      <c r="AQ39">
        <v>10696</v>
      </c>
    </row>
    <row r="40" spans="1:62" x14ac:dyDescent="0.25">
      <c r="P40" s="464" t="s">
        <v>120</v>
      </c>
      <c r="Q40" s="217">
        <v>195109</v>
      </c>
      <c r="R40" s="217">
        <v>151860.5</v>
      </c>
      <c r="S40" s="217">
        <v>131112.5</v>
      </c>
      <c r="T40" s="217">
        <v>76508.5</v>
      </c>
      <c r="U40" s="217">
        <v>68959.5</v>
      </c>
      <c r="V40" s="217">
        <f t="shared" ref="V40:V41" si="12">Q40+R40+S40+T40+U40</f>
        <v>623550</v>
      </c>
      <c r="W40" s="465">
        <f>V40+W23</f>
        <v>1163160</v>
      </c>
      <c r="X40" s="581"/>
      <c r="Y40" s="191" t="s">
        <v>111</v>
      </c>
      <c r="Z40" s="393">
        <v>4315</v>
      </c>
      <c r="AA40" s="393">
        <v>697</v>
      </c>
      <c r="AB40" s="393">
        <v>158</v>
      </c>
      <c r="AC40" s="393">
        <v>748</v>
      </c>
      <c r="AD40" s="393">
        <v>2426</v>
      </c>
      <c r="AE40" s="192">
        <f t="shared" si="8"/>
        <v>8344</v>
      </c>
      <c r="AF40" s="193">
        <f>AE40/AE46*100</f>
        <v>23.211950927754749</v>
      </c>
      <c r="AG40" s="194">
        <f>AE40/AE41</f>
        <v>151.70909090909092</v>
      </c>
      <c r="AI40" s="171"/>
      <c r="AJ40" s="171"/>
      <c r="AK40" s="171"/>
      <c r="AL40" s="171"/>
      <c r="AM40" s="171"/>
      <c r="AN40" t="s">
        <v>309</v>
      </c>
      <c r="AO40">
        <v>4481</v>
      </c>
      <c r="AP40">
        <v>10682</v>
      </c>
      <c r="AQ40">
        <v>14526</v>
      </c>
    </row>
    <row r="41" spans="1:62" x14ac:dyDescent="0.25">
      <c r="P41" s="466" t="s">
        <v>121</v>
      </c>
      <c r="Q41" s="467">
        <v>702670</v>
      </c>
      <c r="R41" s="467">
        <v>467640.8</v>
      </c>
      <c r="S41" s="467">
        <v>409952.2</v>
      </c>
      <c r="T41" s="467">
        <v>228097.9</v>
      </c>
      <c r="U41" s="467">
        <v>234806</v>
      </c>
      <c r="V41" s="468">
        <f t="shared" si="12"/>
        <v>2043166.9</v>
      </c>
      <c r="W41" s="469">
        <f>V41+W24</f>
        <v>4115809.8</v>
      </c>
      <c r="X41" s="581"/>
      <c r="Y41" s="191" t="s">
        <v>114</v>
      </c>
      <c r="Z41" s="393">
        <v>25</v>
      </c>
      <c r="AA41" s="393">
        <v>7</v>
      </c>
      <c r="AB41" s="393">
        <v>2</v>
      </c>
      <c r="AC41" s="393">
        <v>5</v>
      </c>
      <c r="AD41" s="393">
        <v>16</v>
      </c>
      <c r="AE41" s="192">
        <f t="shared" si="8"/>
        <v>55</v>
      </c>
      <c r="AF41" s="193">
        <f>AE41/AE47*100</f>
        <v>42.307692307692307</v>
      </c>
      <c r="AG41" s="194"/>
      <c r="AI41" s="170" t="s">
        <v>306</v>
      </c>
      <c r="AJ41" s="170">
        <v>22631</v>
      </c>
      <c r="AK41" s="182"/>
      <c r="AL41" s="171"/>
      <c r="AM41" s="170">
        <v>48</v>
      </c>
    </row>
    <row r="42" spans="1:62" x14ac:dyDescent="0.25">
      <c r="P42" s="466" t="s">
        <v>122</v>
      </c>
      <c r="Q42" s="467">
        <v>3.6</v>
      </c>
      <c r="R42" s="467">
        <v>3.07</v>
      </c>
      <c r="S42" s="467">
        <v>3.12</v>
      </c>
      <c r="T42" s="467">
        <v>2.98</v>
      </c>
      <c r="U42" s="467">
        <v>3.4</v>
      </c>
      <c r="V42" s="467">
        <f>AVERAGE(S42:U42)</f>
        <v>3.1666666666666665</v>
      </c>
      <c r="W42" s="465"/>
      <c r="X42" s="581"/>
      <c r="Y42" s="197" t="s">
        <v>112</v>
      </c>
      <c r="Z42" s="394">
        <v>486</v>
      </c>
      <c r="AA42" s="394">
        <v>0</v>
      </c>
      <c r="AB42" s="394">
        <v>0</v>
      </c>
      <c r="AC42" s="394">
        <v>0</v>
      </c>
      <c r="AD42" s="394">
        <v>0</v>
      </c>
      <c r="AE42" s="198">
        <f t="shared" si="8"/>
        <v>486</v>
      </c>
      <c r="AF42" s="199">
        <f>AE42/AE46*100</f>
        <v>1.3519904303558017</v>
      </c>
      <c r="AG42" s="200">
        <f>AE42/AE43</f>
        <v>162</v>
      </c>
      <c r="AI42" s="170" t="s">
        <v>61</v>
      </c>
      <c r="AJ42" s="170">
        <v>2591</v>
      </c>
      <c r="AK42" s="182"/>
      <c r="AL42" s="171"/>
      <c r="AM42" s="170">
        <v>4</v>
      </c>
    </row>
    <row r="43" spans="1:62" x14ac:dyDescent="0.25">
      <c r="P43" s="162"/>
      <c r="Q43" s="43"/>
      <c r="R43" s="43"/>
      <c r="S43" s="43"/>
      <c r="T43" s="43"/>
      <c r="U43" s="43"/>
      <c r="V43" s="235"/>
      <c r="W43" s="364"/>
      <c r="X43" s="581"/>
      <c r="Y43" s="197" t="s">
        <v>114</v>
      </c>
      <c r="Z43" s="394">
        <v>3</v>
      </c>
      <c r="AA43" s="394">
        <v>0</v>
      </c>
      <c r="AB43" s="394">
        <v>0</v>
      </c>
      <c r="AC43" s="394">
        <v>0</v>
      </c>
      <c r="AD43" s="394">
        <v>0</v>
      </c>
      <c r="AE43" s="198">
        <f t="shared" si="8"/>
        <v>3</v>
      </c>
      <c r="AF43" s="199">
        <f>AE43/AE47*100</f>
        <v>2.3076923076923079</v>
      </c>
      <c r="AG43" s="200"/>
    </row>
    <row r="44" spans="1:62" ht="24.75" customHeight="1" thickBot="1" x14ac:dyDescent="0.3">
      <c r="P44" s="203" t="s">
        <v>123</v>
      </c>
      <c r="Q44" s="204">
        <v>161738</v>
      </c>
      <c r="R44" s="204">
        <v>26318</v>
      </c>
      <c r="S44" s="204">
        <v>5701</v>
      </c>
      <c r="T44" s="204">
        <v>61961</v>
      </c>
      <c r="U44" s="204">
        <v>91127</v>
      </c>
      <c r="V44" s="204">
        <f t="shared" ref="V44:V45" si="13">Q44+R44+S44+T44+U44</f>
        <v>346845</v>
      </c>
      <c r="W44" s="205">
        <f>V44+W27</f>
        <v>715542</v>
      </c>
      <c r="X44" s="581"/>
      <c r="Y44" s="206" t="s">
        <v>113</v>
      </c>
      <c r="Z44" s="395">
        <v>0</v>
      </c>
      <c r="AA44" s="395">
        <v>0</v>
      </c>
      <c r="AB44" s="395">
        <v>0</v>
      </c>
      <c r="AC44" s="395">
        <v>0</v>
      </c>
      <c r="AD44" s="395">
        <v>0</v>
      </c>
      <c r="AE44" s="49">
        <f t="shared" si="8"/>
        <v>0</v>
      </c>
      <c r="AF44" s="207">
        <f>AE44/AE46*100</f>
        <v>0</v>
      </c>
      <c r="AG44" s="208"/>
      <c r="AN44" t="s">
        <v>310</v>
      </c>
      <c r="AO44">
        <f>AJ35</f>
        <v>25222</v>
      </c>
    </row>
    <row r="45" spans="1:62" ht="15.75" thickBot="1" x14ac:dyDescent="0.3">
      <c r="P45" s="210" t="s">
        <v>124</v>
      </c>
      <c r="Q45" s="211">
        <v>438639.38</v>
      </c>
      <c r="R45" s="211">
        <v>75783.55</v>
      </c>
      <c r="S45" s="211">
        <v>14662.57</v>
      </c>
      <c r="T45" s="211">
        <v>131352.16</v>
      </c>
      <c r="U45" s="211">
        <v>212925.12</v>
      </c>
      <c r="V45" s="369">
        <f t="shared" si="13"/>
        <v>873362.78</v>
      </c>
      <c r="W45" s="370">
        <f>V45+W28</f>
        <v>2053037.85</v>
      </c>
      <c r="X45" s="582"/>
      <c r="Y45" s="212" t="s">
        <v>114</v>
      </c>
      <c r="Z45" s="380">
        <v>0</v>
      </c>
      <c r="AA45" s="380">
        <v>0</v>
      </c>
      <c r="AB45" s="380">
        <v>0</v>
      </c>
      <c r="AC45" s="380">
        <v>0</v>
      </c>
      <c r="AD45" s="380">
        <v>0</v>
      </c>
      <c r="AE45" s="213">
        <f t="shared" si="8"/>
        <v>0</v>
      </c>
      <c r="AF45" s="214">
        <f>AE45/AE47*100</f>
        <v>0</v>
      </c>
      <c r="AG45" s="208"/>
      <c r="AN45" t="s">
        <v>311</v>
      </c>
      <c r="AO45">
        <f>AO28+AO44</f>
        <v>54477</v>
      </c>
      <c r="AR45" s="578" t="s">
        <v>147</v>
      </c>
      <c r="AS45" s="579"/>
      <c r="AT45" s="93">
        <v>45667</v>
      </c>
      <c r="AU45" s="93">
        <v>45674</v>
      </c>
    </row>
    <row r="46" spans="1:62" x14ac:dyDescent="0.25">
      <c r="O46" s="437">
        <f>O37+O36</f>
        <v>59230.421295139153</v>
      </c>
      <c r="P46" s="210" t="s">
        <v>125</v>
      </c>
      <c r="Q46" s="211">
        <v>2.71</v>
      </c>
      <c r="R46" s="211">
        <v>2.87</v>
      </c>
      <c r="S46" s="211">
        <v>2.57</v>
      </c>
      <c r="T46" s="211">
        <v>2.11</v>
      </c>
      <c r="U46" s="211">
        <v>2.33</v>
      </c>
      <c r="V46" s="211">
        <f>AVERAGE(S46:U46)</f>
        <v>2.3366666666666664</v>
      </c>
      <c r="W46" s="205"/>
      <c r="AE46" s="74">
        <f>AE36+AE38+AE40+AE42</f>
        <v>35947</v>
      </c>
      <c r="AR46" s="517" t="s">
        <v>317</v>
      </c>
      <c r="AS46" s="67"/>
      <c r="AT46" s="99">
        <v>1572</v>
      </c>
      <c r="AU46" s="99">
        <v>2639</v>
      </c>
    </row>
    <row r="47" spans="1:62" ht="15.75" thickBot="1" x14ac:dyDescent="0.3">
      <c r="A47" s="215" t="s">
        <v>373</v>
      </c>
      <c r="B47" s="215" t="s">
        <v>0</v>
      </c>
      <c r="C47" s="215" t="s">
        <v>297</v>
      </c>
      <c r="D47" s="215" t="s">
        <v>1</v>
      </c>
      <c r="E47" s="215" t="s">
        <v>298</v>
      </c>
      <c r="F47" s="215" t="s">
        <v>2</v>
      </c>
      <c r="G47" s="215" t="s">
        <v>298</v>
      </c>
      <c r="H47" s="215" t="s">
        <v>3</v>
      </c>
      <c r="I47" s="215" t="s">
        <v>297</v>
      </c>
      <c r="J47" s="215" t="s">
        <v>299</v>
      </c>
      <c r="K47" s="215" t="s">
        <v>297</v>
      </c>
      <c r="L47" s="215" t="s">
        <v>25</v>
      </c>
      <c r="M47" s="215" t="s">
        <v>298</v>
      </c>
      <c r="P47" s="95"/>
      <c r="Q47" s="96"/>
      <c r="R47" s="96"/>
      <c r="S47" s="96"/>
      <c r="T47" s="96"/>
      <c r="U47" s="96"/>
      <c r="V47" s="236"/>
      <c r="W47" s="218"/>
      <c r="AE47" s="74">
        <f>AE37+AE39+AE41+AE43</f>
        <v>130</v>
      </c>
      <c r="AR47" s="517" t="s">
        <v>318</v>
      </c>
      <c r="AS47" s="43"/>
      <c r="AT47" s="99">
        <v>0</v>
      </c>
      <c r="AU47" s="99">
        <v>0</v>
      </c>
    </row>
    <row r="48" spans="1:62" ht="15.75" thickBot="1" x14ac:dyDescent="0.3">
      <c r="A48" s="216" t="s">
        <v>300</v>
      </c>
      <c r="B48" s="217">
        <f>'White Fish 2025'!F9</f>
        <v>7150</v>
      </c>
      <c r="C48" s="217">
        <f>C49+C50</f>
        <v>14</v>
      </c>
      <c r="D48" s="217">
        <f>'White Fish 2025'!N9</f>
        <v>4075</v>
      </c>
      <c r="E48" s="217">
        <f>E49+E50</f>
        <v>5</v>
      </c>
      <c r="F48" s="217">
        <f>'White Fish 2025'!V9</f>
        <v>3091</v>
      </c>
      <c r="G48" s="217">
        <f>G49+G50</f>
        <v>8</v>
      </c>
      <c r="H48" s="217">
        <f>'White Fish 2025'!AD9</f>
        <v>2767</v>
      </c>
      <c r="I48" s="217">
        <f>I49+I50</f>
        <v>7</v>
      </c>
      <c r="J48" s="217">
        <f>'White Fish 2025'!AL9</f>
        <v>8139</v>
      </c>
      <c r="K48" s="217">
        <f>K49+K50</f>
        <v>18</v>
      </c>
      <c r="L48" s="217">
        <f>J48+H48+F48+D48+B48</f>
        <v>25222</v>
      </c>
      <c r="M48" s="217">
        <f>M49+M50</f>
        <v>52</v>
      </c>
      <c r="V48" s="236"/>
      <c r="W48" s="218"/>
      <c r="AF48" s="385"/>
      <c r="AR48" s="517" t="s">
        <v>319</v>
      </c>
      <c r="AS48" s="43"/>
      <c r="AT48" s="99">
        <f>AT46-AT47</f>
        <v>1572</v>
      </c>
      <c r="AU48" s="99">
        <v>0</v>
      </c>
    </row>
    <row r="49" spans="1:65" x14ac:dyDescent="0.25">
      <c r="A49" s="219" t="s">
        <v>301</v>
      </c>
      <c r="B49" s="83">
        <f>B48-B50</f>
        <v>7150</v>
      </c>
      <c r="C49" s="83">
        <f>'White Fish 2025'!L9</f>
        <v>14</v>
      </c>
      <c r="D49" s="83">
        <f>D48-D50</f>
        <v>4075</v>
      </c>
      <c r="E49" s="83">
        <f>'White Fish 2025'!T9</f>
        <v>5</v>
      </c>
      <c r="F49" s="83">
        <f>F48-F50</f>
        <v>3091</v>
      </c>
      <c r="G49" s="83">
        <f>'White Fish 2025'!AB9</f>
        <v>8</v>
      </c>
      <c r="H49" s="83">
        <f>H48-H50</f>
        <v>2696</v>
      </c>
      <c r="I49" s="83">
        <f>'White Fish 2025'!AJ9</f>
        <v>6</v>
      </c>
      <c r="J49" s="83">
        <f>J48-J50</f>
        <v>5619</v>
      </c>
      <c r="K49" s="83">
        <f>'White Fish 2025'!AR9</f>
        <v>15</v>
      </c>
      <c r="L49" s="83">
        <f>B49+D49+F49+H49+J49</f>
        <v>22631</v>
      </c>
      <c r="M49" s="83">
        <f>C49+E49+G49+I49+K49</f>
        <v>48</v>
      </c>
      <c r="AF49" s="385"/>
      <c r="AR49" s="517" t="s">
        <v>320</v>
      </c>
      <c r="AS49" s="43"/>
      <c r="AT49" s="99">
        <v>6</v>
      </c>
      <c r="AU49" s="99">
        <v>7</v>
      </c>
    </row>
    <row r="50" spans="1:65" ht="15.75" thickBot="1" x14ac:dyDescent="0.3">
      <c r="A50" s="220" t="s">
        <v>302</v>
      </c>
      <c r="B50" s="221">
        <v>0</v>
      </c>
      <c r="C50" s="221">
        <f>'White Fish 2025'!J9</f>
        <v>0</v>
      </c>
      <c r="D50" s="221">
        <v>0</v>
      </c>
      <c r="E50" s="221">
        <f>'White Fish 2025'!R9</f>
        <v>0</v>
      </c>
      <c r="F50" s="221">
        <v>0</v>
      </c>
      <c r="G50" s="221">
        <f>'White Fish 2025'!Z9</f>
        <v>0</v>
      </c>
      <c r="H50" s="221">
        <v>71</v>
      </c>
      <c r="I50" s="221">
        <f>'White Fish 2025'!AH9</f>
        <v>1</v>
      </c>
      <c r="J50" s="221">
        <v>2520</v>
      </c>
      <c r="K50" s="221">
        <f>'White Fish 2025'!AP9</f>
        <v>3</v>
      </c>
      <c r="L50" s="221">
        <f>B50+D50+F50+H50+J50</f>
        <v>2591</v>
      </c>
      <c r="M50" s="221">
        <f>C50+E50+G50+I50+K50</f>
        <v>4</v>
      </c>
      <c r="AR50" s="518" t="s">
        <v>321</v>
      </c>
      <c r="AS50" s="96"/>
      <c r="AT50" s="99">
        <f>AT46/AT49</f>
        <v>262</v>
      </c>
      <c r="AU50" s="99">
        <v>0</v>
      </c>
    </row>
    <row r="51" spans="1:65" s="163" customFormat="1" ht="15.75" thickBot="1" x14ac:dyDescent="0.3">
      <c r="O51" s="450"/>
    </row>
    <row r="52" spans="1:65" ht="30.75" thickBot="1" x14ac:dyDescent="0.3">
      <c r="P52" s="164"/>
      <c r="Q52" s="93">
        <v>45677</v>
      </c>
      <c r="R52" s="93">
        <v>45678</v>
      </c>
      <c r="S52" s="93">
        <v>45679</v>
      </c>
      <c r="T52" s="93">
        <v>45680</v>
      </c>
      <c r="U52" s="93">
        <v>45681</v>
      </c>
      <c r="V52" s="165"/>
      <c r="W52" s="166" t="s">
        <v>293</v>
      </c>
      <c r="X52" s="88"/>
      <c r="Y52" s="105"/>
      <c r="Z52" s="93">
        <v>45677</v>
      </c>
      <c r="AA52" s="93">
        <v>45678</v>
      </c>
      <c r="AB52" s="93">
        <v>45679</v>
      </c>
      <c r="AC52" s="93">
        <v>45680</v>
      </c>
      <c r="AD52" s="93">
        <v>45681</v>
      </c>
      <c r="AE52" s="167" t="s">
        <v>13</v>
      </c>
      <c r="AF52" s="168" t="s">
        <v>294</v>
      </c>
      <c r="AG52" s="169" t="s">
        <v>295</v>
      </c>
      <c r="AI52" s="170" t="s">
        <v>303</v>
      </c>
      <c r="AJ52" s="170">
        <v>18390</v>
      </c>
      <c r="AK52" s="170"/>
      <c r="AL52" s="171"/>
      <c r="AM52" s="170" t="s">
        <v>11</v>
      </c>
      <c r="AO52" t="s">
        <v>313</v>
      </c>
      <c r="AP52" t="s">
        <v>312</v>
      </c>
      <c r="AQ52" t="s">
        <v>358</v>
      </c>
      <c r="AR52" s="68" t="s">
        <v>375</v>
      </c>
      <c r="AS52" s="109"/>
      <c r="AT52" s="201" t="s">
        <v>150</v>
      </c>
      <c r="AU52" s="201" t="s">
        <v>171</v>
      </c>
      <c r="AV52" s="201" t="s">
        <v>172</v>
      </c>
      <c r="AW52" s="201" t="s">
        <v>147</v>
      </c>
      <c r="AX52" s="201" t="s">
        <v>152</v>
      </c>
      <c r="AY52" s="201" t="s">
        <v>173</v>
      </c>
      <c r="AZ52" s="201" t="s">
        <v>314</v>
      </c>
      <c r="BA52" s="201" t="s">
        <v>174</v>
      </c>
      <c r="BB52" s="252" t="s">
        <v>175</v>
      </c>
      <c r="BC52" s="201" t="s">
        <v>176</v>
      </c>
      <c r="BD52" s="201" t="s">
        <v>177</v>
      </c>
      <c r="BE52" s="252" t="s">
        <v>178</v>
      </c>
      <c r="BF52" s="252" t="s">
        <v>186</v>
      </c>
      <c r="BG52" s="201" t="s">
        <v>188</v>
      </c>
      <c r="BH52" s="201" t="s">
        <v>189</v>
      </c>
      <c r="BI52" s="201" t="s">
        <v>190</v>
      </c>
      <c r="BJ52" s="201" t="s">
        <v>206</v>
      </c>
      <c r="BK52" s="202" t="s">
        <v>207</v>
      </c>
    </row>
    <row r="53" spans="1:65" x14ac:dyDescent="0.25">
      <c r="P53" s="172" t="s">
        <v>126</v>
      </c>
      <c r="Q53" s="234">
        <v>87015</v>
      </c>
      <c r="R53" s="234">
        <v>111950</v>
      </c>
      <c r="S53" s="234">
        <v>9800</v>
      </c>
      <c r="T53" s="234">
        <v>245170</v>
      </c>
      <c r="U53" s="234">
        <v>170140</v>
      </c>
      <c r="V53" s="83">
        <f>Q53+R53+S53+T53+U53</f>
        <v>624075</v>
      </c>
      <c r="W53" s="173">
        <f>V53+W36</f>
        <v>2722130</v>
      </c>
      <c r="X53" s="580" t="s">
        <v>107</v>
      </c>
      <c r="Y53" s="174" t="s">
        <v>109</v>
      </c>
      <c r="Z53" s="390">
        <v>2227</v>
      </c>
      <c r="AA53" s="390">
        <v>2908</v>
      </c>
      <c r="AB53" s="390">
        <v>2528</v>
      </c>
      <c r="AC53" s="390">
        <v>6279</v>
      </c>
      <c r="AD53" s="390">
        <v>4448</v>
      </c>
      <c r="AE53" s="175">
        <f t="shared" ref="AE53:AE62" si="14">AD53+AC53+AB53+AA53+Z53</f>
        <v>18390</v>
      </c>
      <c r="AF53" s="176">
        <f>AE53/AE63*100</f>
        <v>67.232113479325847</v>
      </c>
      <c r="AG53" s="177">
        <f>AE53/AE54</f>
        <v>375.30612244897958</v>
      </c>
      <c r="AI53" s="171"/>
      <c r="AJ53" s="170"/>
      <c r="AK53" s="170"/>
      <c r="AL53" s="171"/>
      <c r="AM53" s="171"/>
      <c r="AS53" s="519" t="s">
        <v>233</v>
      </c>
      <c r="AT53" s="99"/>
      <c r="AU53" s="99"/>
      <c r="AV53" s="99"/>
      <c r="AW53" s="99"/>
      <c r="AX53" s="99">
        <v>920</v>
      </c>
      <c r="AY53" s="99">
        <v>950</v>
      </c>
      <c r="AZ53" s="99"/>
      <c r="BA53" s="99">
        <v>650</v>
      </c>
      <c r="BB53" s="99"/>
      <c r="BC53" s="99"/>
      <c r="BD53" s="99"/>
      <c r="BE53" s="99"/>
      <c r="BF53" s="99"/>
      <c r="BG53" s="99"/>
      <c r="BH53" s="99"/>
      <c r="BI53" s="99"/>
      <c r="BJ53" s="99"/>
      <c r="BK53" s="178"/>
    </row>
    <row r="54" spans="1:65" x14ac:dyDescent="0.25">
      <c r="P54" s="179" t="s">
        <v>127</v>
      </c>
      <c r="Q54" s="180">
        <v>213285.1</v>
      </c>
      <c r="R54" s="180">
        <v>287764.8</v>
      </c>
      <c r="S54" s="180">
        <v>331702.45</v>
      </c>
      <c r="T54" s="180">
        <v>719679.8</v>
      </c>
      <c r="U54" s="180">
        <v>525522.65</v>
      </c>
      <c r="V54" s="365">
        <f t="shared" ref="V54" si="15">Q54+R54+S54+T54+U54</f>
        <v>2077954.8000000003</v>
      </c>
      <c r="W54" s="366">
        <f>V54+W37</f>
        <v>7721191</v>
      </c>
      <c r="X54" s="581"/>
      <c r="Y54" s="181" t="s">
        <v>114</v>
      </c>
      <c r="Z54" s="391">
        <v>8</v>
      </c>
      <c r="AA54" s="391">
        <v>4</v>
      </c>
      <c r="AB54" s="391">
        <v>6</v>
      </c>
      <c r="AC54" s="391">
        <v>10</v>
      </c>
      <c r="AD54" s="391">
        <v>21</v>
      </c>
      <c r="AE54" s="175">
        <f t="shared" si="14"/>
        <v>49</v>
      </c>
      <c r="AF54" s="176">
        <f>AE54/AE64*100</f>
        <v>38.28125</v>
      </c>
      <c r="AG54" s="177"/>
      <c r="AI54" s="170" t="s">
        <v>303</v>
      </c>
      <c r="AJ54" s="170">
        <v>7059</v>
      </c>
      <c r="AK54" s="170" t="s">
        <v>304</v>
      </c>
      <c r="AL54" s="182">
        <v>0.38</v>
      </c>
      <c r="AM54" s="170">
        <v>24</v>
      </c>
      <c r="AN54" t="s">
        <v>308</v>
      </c>
      <c r="AO54">
        <v>4030</v>
      </c>
      <c r="AP54">
        <v>10062</v>
      </c>
      <c r="AQ54">
        <v>10696</v>
      </c>
      <c r="AR54">
        <v>7059</v>
      </c>
      <c r="AS54" s="519" t="s">
        <v>376</v>
      </c>
      <c r="AT54" s="99"/>
      <c r="AU54" s="99"/>
      <c r="AV54" s="99"/>
      <c r="AW54" s="99">
        <v>578</v>
      </c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178"/>
      <c r="BM54" s="138"/>
    </row>
    <row r="55" spans="1:65" x14ac:dyDescent="0.25">
      <c r="P55" s="179" t="s">
        <v>128</v>
      </c>
      <c r="Q55" s="180">
        <v>2.4500000000000002</v>
      </c>
      <c r="R55" s="180">
        <v>2.57</v>
      </c>
      <c r="S55" s="180">
        <v>3.38</v>
      </c>
      <c r="T55" s="180">
        <v>2.94</v>
      </c>
      <c r="U55" s="180">
        <v>3.09</v>
      </c>
      <c r="V55" s="180">
        <f>AVERAGE(S55:U55)</f>
        <v>3.1366666666666667</v>
      </c>
      <c r="W55" s="173"/>
      <c r="X55" s="581"/>
      <c r="Y55" s="183" t="s">
        <v>110</v>
      </c>
      <c r="Z55" s="392">
        <v>253</v>
      </c>
      <c r="AA55" s="392">
        <v>290</v>
      </c>
      <c r="AB55" s="392">
        <v>73</v>
      </c>
      <c r="AC55" s="392">
        <v>0</v>
      </c>
      <c r="AD55" s="392">
        <v>656</v>
      </c>
      <c r="AE55" s="184">
        <f t="shared" si="14"/>
        <v>1272</v>
      </c>
      <c r="AF55" s="185">
        <f>AE55/AE63*100</f>
        <v>4.6503125799729466</v>
      </c>
      <c r="AG55" s="186">
        <f>AE55/AE56</f>
        <v>66.94736842105263</v>
      </c>
      <c r="AI55" s="170" t="s">
        <v>303</v>
      </c>
      <c r="AJ55" s="170">
        <v>11331</v>
      </c>
      <c r="AK55" s="170" t="s">
        <v>305</v>
      </c>
      <c r="AL55" s="182">
        <v>0.62</v>
      </c>
      <c r="AM55" s="170">
        <v>25</v>
      </c>
      <c r="AN55" t="s">
        <v>309</v>
      </c>
      <c r="AO55">
        <v>4481</v>
      </c>
      <c r="AP55">
        <v>10682</v>
      </c>
      <c r="AQ55">
        <v>14526</v>
      </c>
      <c r="AR55">
        <v>11331</v>
      </c>
      <c r="AS55" s="519" t="s">
        <v>364</v>
      </c>
      <c r="AT55" s="99"/>
      <c r="AU55" s="99"/>
      <c r="AV55" s="99">
        <v>80</v>
      </c>
      <c r="AW55" s="99"/>
      <c r="AX55" s="99"/>
      <c r="AY55" s="99"/>
      <c r="AZ55" s="99"/>
      <c r="BA55" s="99"/>
      <c r="BB55" s="99"/>
      <c r="BC55" s="99"/>
      <c r="BD55" s="99"/>
      <c r="BE55" s="99"/>
      <c r="BF55" s="99">
        <v>54</v>
      </c>
      <c r="BG55" s="99"/>
      <c r="BH55" s="99"/>
      <c r="BI55" s="99"/>
      <c r="BJ55" s="99"/>
      <c r="BK55" s="178"/>
      <c r="BM55" s="99"/>
    </row>
    <row r="56" spans="1:65" ht="15.75" thickBot="1" x14ac:dyDescent="0.3">
      <c r="P56" s="162"/>
      <c r="Q56" s="160"/>
      <c r="R56" s="160"/>
      <c r="S56" s="160"/>
      <c r="T56" s="160"/>
      <c r="U56" s="160"/>
      <c r="V56" s="235"/>
      <c r="W56" s="364"/>
      <c r="X56" s="581"/>
      <c r="Y56" s="183" t="s">
        <v>114</v>
      </c>
      <c r="Z56" s="392">
        <v>3</v>
      </c>
      <c r="AA56" s="392">
        <v>2</v>
      </c>
      <c r="AB56" s="392">
        <v>4</v>
      </c>
      <c r="AC56" s="392">
        <v>0</v>
      </c>
      <c r="AD56" s="392">
        <v>10</v>
      </c>
      <c r="AE56" s="184">
        <f t="shared" si="14"/>
        <v>19</v>
      </c>
      <c r="AF56" s="185">
        <f>AE56/AE64*100</f>
        <v>14.84375</v>
      </c>
      <c r="AG56" s="186"/>
      <c r="AI56" s="170" t="s">
        <v>303</v>
      </c>
      <c r="AJ56" s="170">
        <v>0</v>
      </c>
      <c r="AK56" s="170" t="s">
        <v>18</v>
      </c>
      <c r="AL56" s="182">
        <v>0</v>
      </c>
      <c r="AM56" s="170">
        <v>0</v>
      </c>
      <c r="AS56" s="536" t="s">
        <v>310</v>
      </c>
      <c r="AT56" s="96">
        <f t="shared" ref="AT56:AU56" si="16">SUM(AT53:AT55)</f>
        <v>0</v>
      </c>
      <c r="AU56" s="96">
        <f t="shared" si="16"/>
        <v>0</v>
      </c>
      <c r="AV56" s="96">
        <f>SUM(AV53:AV55)</f>
        <v>80</v>
      </c>
      <c r="AW56" s="96">
        <f t="shared" ref="AW56:BK56" si="17">SUM(AW53:AW55)</f>
        <v>578</v>
      </c>
      <c r="AX56" s="96">
        <f t="shared" si="17"/>
        <v>920</v>
      </c>
      <c r="AY56" s="96">
        <f t="shared" si="17"/>
        <v>950</v>
      </c>
      <c r="AZ56" s="96">
        <f t="shared" si="17"/>
        <v>0</v>
      </c>
      <c r="BA56" s="96">
        <f t="shared" si="17"/>
        <v>650</v>
      </c>
      <c r="BB56" s="96">
        <f t="shared" si="17"/>
        <v>0</v>
      </c>
      <c r="BC56" s="96">
        <f t="shared" si="17"/>
        <v>0</v>
      </c>
      <c r="BD56" s="96">
        <f t="shared" si="17"/>
        <v>0</v>
      </c>
      <c r="BE56" s="96">
        <f t="shared" si="17"/>
        <v>0</v>
      </c>
      <c r="BF56" s="96">
        <f t="shared" si="17"/>
        <v>54</v>
      </c>
      <c r="BG56" s="96">
        <f t="shared" si="17"/>
        <v>0</v>
      </c>
      <c r="BH56" s="96">
        <f t="shared" si="17"/>
        <v>0</v>
      </c>
      <c r="BI56" s="96">
        <f t="shared" si="17"/>
        <v>0</v>
      </c>
      <c r="BJ56" s="96">
        <f t="shared" si="17"/>
        <v>0</v>
      </c>
      <c r="BK56" s="218">
        <f t="shared" si="17"/>
        <v>0</v>
      </c>
      <c r="BM56" s="99"/>
    </row>
    <row r="57" spans="1:65" x14ac:dyDescent="0.25">
      <c r="P57" s="464" t="s">
        <v>120</v>
      </c>
      <c r="Q57" s="217">
        <v>287336.5</v>
      </c>
      <c r="R57" s="217">
        <v>82820</v>
      </c>
      <c r="S57" s="217">
        <v>61643</v>
      </c>
      <c r="T57" s="217">
        <v>122053</v>
      </c>
      <c r="U57" s="217">
        <v>63796</v>
      </c>
      <c r="V57" s="217">
        <f t="shared" ref="V57:V58" si="18">Q57+R57+S57+T57+U57</f>
        <v>617648.5</v>
      </c>
      <c r="W57" s="465">
        <f>V57+W40</f>
        <v>1780808.5</v>
      </c>
      <c r="X57" s="581"/>
      <c r="Y57" s="191" t="s">
        <v>111</v>
      </c>
      <c r="Z57" s="393">
        <v>1684</v>
      </c>
      <c r="AA57" s="393">
        <v>712</v>
      </c>
      <c r="AB57" s="393">
        <v>1067</v>
      </c>
      <c r="AC57" s="393">
        <v>1403</v>
      </c>
      <c r="AD57" s="393">
        <v>1717</v>
      </c>
      <c r="AE57" s="192">
        <f t="shared" si="14"/>
        <v>6583</v>
      </c>
      <c r="AF57" s="193">
        <f>AE57/AE63*100</f>
        <v>24.06682996380653</v>
      </c>
      <c r="AG57" s="194">
        <f>AE57/AE58</f>
        <v>117.55357142857143</v>
      </c>
      <c r="AI57" s="171"/>
      <c r="AJ57" s="171"/>
      <c r="AK57" s="171"/>
      <c r="AL57" s="171"/>
      <c r="AM57" s="171"/>
      <c r="BM57" s="99"/>
    </row>
    <row r="58" spans="1:65" x14ac:dyDescent="0.25">
      <c r="P58" s="466" t="s">
        <v>121</v>
      </c>
      <c r="Q58" s="467">
        <v>866317.8</v>
      </c>
      <c r="R58" s="467">
        <v>273860.2</v>
      </c>
      <c r="S58" s="467">
        <v>244467.6</v>
      </c>
      <c r="T58" s="467">
        <v>411632</v>
      </c>
      <c r="U58" s="467">
        <v>250041.4</v>
      </c>
      <c r="V58" s="468">
        <f t="shared" si="18"/>
        <v>2046319</v>
      </c>
      <c r="W58" s="469">
        <f>V58+W41</f>
        <v>6162128.7999999998</v>
      </c>
      <c r="X58" s="581"/>
      <c r="Y58" s="191" t="s">
        <v>114</v>
      </c>
      <c r="Z58" s="393">
        <v>10</v>
      </c>
      <c r="AA58" s="393">
        <v>5</v>
      </c>
      <c r="AB58" s="393">
        <v>8</v>
      </c>
      <c r="AC58" s="393">
        <v>19</v>
      </c>
      <c r="AD58" s="393">
        <v>14</v>
      </c>
      <c r="AE58" s="192">
        <f t="shared" si="14"/>
        <v>56</v>
      </c>
      <c r="AF58" s="193">
        <f>AE58/AE64*100</f>
        <v>43.75</v>
      </c>
      <c r="AG58" s="194"/>
      <c r="AI58" s="170" t="s">
        <v>306</v>
      </c>
      <c r="AJ58" s="170">
        <v>17678</v>
      </c>
      <c r="AK58" s="182"/>
      <c r="AL58" s="171"/>
      <c r="AM58" s="170">
        <v>45</v>
      </c>
      <c r="BM58" s="99"/>
    </row>
    <row r="59" spans="1:65" x14ac:dyDescent="0.25">
      <c r="P59" s="466" t="s">
        <v>122</v>
      </c>
      <c r="Q59" s="467">
        <v>3.01</v>
      </c>
      <c r="R59" s="467">
        <v>3.3</v>
      </c>
      <c r="S59" s="467">
        <v>3.96</v>
      </c>
      <c r="T59" s="467">
        <v>3.37</v>
      </c>
      <c r="U59" s="467">
        <v>3.91</v>
      </c>
      <c r="V59" s="467">
        <f>AVERAGE(S59:U59)</f>
        <v>3.7466666666666666</v>
      </c>
      <c r="W59" s="465"/>
      <c r="X59" s="581"/>
      <c r="Y59" s="197" t="s">
        <v>112</v>
      </c>
      <c r="Z59" s="394">
        <v>223</v>
      </c>
      <c r="AA59" s="394">
        <v>0</v>
      </c>
      <c r="AB59" s="394">
        <v>520</v>
      </c>
      <c r="AC59" s="394">
        <v>365</v>
      </c>
      <c r="AD59" s="394">
        <v>0</v>
      </c>
      <c r="AE59" s="198">
        <f t="shared" si="14"/>
        <v>1108</v>
      </c>
      <c r="AF59" s="199">
        <f>AE59/AE63*100</f>
        <v>4.0507439768946734</v>
      </c>
      <c r="AG59" s="200">
        <f>AE59/AE60</f>
        <v>277</v>
      </c>
      <c r="AI59" s="170" t="s">
        <v>61</v>
      </c>
      <c r="AJ59" s="170">
        <v>712</v>
      </c>
      <c r="AK59" s="182"/>
      <c r="AL59" s="171"/>
      <c r="AM59" s="170">
        <v>4</v>
      </c>
      <c r="AN59" t="s">
        <v>310</v>
      </c>
      <c r="AO59">
        <f>AJ52</f>
        <v>18390</v>
      </c>
      <c r="BM59" s="99"/>
    </row>
    <row r="60" spans="1:65" ht="15.75" thickBot="1" x14ac:dyDescent="0.3">
      <c r="P60" s="162"/>
      <c r="Q60" s="43"/>
      <c r="R60" s="43"/>
      <c r="S60" s="43"/>
      <c r="T60" s="43"/>
      <c r="U60" s="43"/>
      <c r="V60" s="235"/>
      <c r="W60" s="364"/>
      <c r="X60" s="581"/>
      <c r="Y60" s="197" t="s">
        <v>114</v>
      </c>
      <c r="Z60" s="394">
        <v>1</v>
      </c>
      <c r="AA60" s="394">
        <v>0</v>
      </c>
      <c r="AB60" s="394">
        <v>2</v>
      </c>
      <c r="AC60" s="394">
        <v>1</v>
      </c>
      <c r="AD60" s="394">
        <v>0</v>
      </c>
      <c r="AE60" s="198">
        <f t="shared" si="14"/>
        <v>4</v>
      </c>
      <c r="AF60" s="199">
        <f>AE60/AE64*100</f>
        <v>3.125</v>
      </c>
      <c r="AG60" s="200"/>
      <c r="AN60" t="s">
        <v>311</v>
      </c>
      <c r="AO60">
        <f>AO59+AO45</f>
        <v>72867</v>
      </c>
    </row>
    <row r="61" spans="1:65" ht="15.75" thickBot="1" x14ac:dyDescent="0.3">
      <c r="P61" s="203" t="s">
        <v>123</v>
      </c>
      <c r="Q61" s="204">
        <v>65725</v>
      </c>
      <c r="R61" s="204">
        <v>25020</v>
      </c>
      <c r="S61" s="204">
        <v>38794</v>
      </c>
      <c r="T61" s="204">
        <v>52801</v>
      </c>
      <c r="U61" s="204">
        <v>64542</v>
      </c>
      <c r="V61" s="204">
        <f t="shared" ref="V61:V62" si="19">Q61+R61+S61+T61+U61</f>
        <v>246882</v>
      </c>
      <c r="W61" s="205">
        <f>V61+W44</f>
        <v>962424</v>
      </c>
      <c r="X61" s="581"/>
      <c r="Y61" s="206" t="s">
        <v>113</v>
      </c>
      <c r="Z61" s="395">
        <v>0</v>
      </c>
      <c r="AA61" s="395">
        <v>0</v>
      </c>
      <c r="AB61" s="395">
        <v>0</v>
      </c>
      <c r="AC61" s="395">
        <v>0</v>
      </c>
      <c r="AD61" s="395">
        <v>0</v>
      </c>
      <c r="AE61" s="49">
        <f t="shared" si="14"/>
        <v>0</v>
      </c>
      <c r="AF61" s="207">
        <f>AE61/AE63*100</f>
        <v>0</v>
      </c>
      <c r="AG61" s="208"/>
      <c r="AS61" s="578" t="s">
        <v>147</v>
      </c>
      <c r="AT61" s="579"/>
      <c r="AU61" s="93">
        <v>45667</v>
      </c>
      <c r="AV61" s="93">
        <v>45674</v>
      </c>
      <c r="AW61" s="104">
        <v>45681</v>
      </c>
    </row>
    <row r="62" spans="1:65" ht="15.75" thickBot="1" x14ac:dyDescent="0.3">
      <c r="P62" s="210" t="s">
        <v>124</v>
      </c>
      <c r="Q62" s="211">
        <v>189625</v>
      </c>
      <c r="R62" s="211">
        <v>59088.7</v>
      </c>
      <c r="S62" s="211">
        <v>102945</v>
      </c>
      <c r="T62" s="211">
        <v>159249</v>
      </c>
      <c r="U62" s="211">
        <v>184086</v>
      </c>
      <c r="V62" s="369">
        <f t="shared" si="19"/>
        <v>694993.7</v>
      </c>
      <c r="W62" s="370">
        <f>V62+W45</f>
        <v>2748031.55</v>
      </c>
      <c r="X62" s="582"/>
      <c r="Y62" s="212" t="s">
        <v>114</v>
      </c>
      <c r="Z62" s="380">
        <v>0</v>
      </c>
      <c r="AA62" s="380">
        <v>0</v>
      </c>
      <c r="AB62" s="380">
        <v>0</v>
      </c>
      <c r="AC62" s="380">
        <v>0</v>
      </c>
      <c r="AD62" s="380">
        <v>0</v>
      </c>
      <c r="AE62" s="213">
        <f t="shared" si="14"/>
        <v>0</v>
      </c>
      <c r="AF62" s="214">
        <f>AE62/AE64*100</f>
        <v>0</v>
      </c>
      <c r="AG62" s="208"/>
      <c r="AS62" s="517" t="s">
        <v>317</v>
      </c>
      <c r="AT62" s="67"/>
      <c r="AU62" s="99">
        <v>1572</v>
      </c>
      <c r="AV62" s="99">
        <v>2639</v>
      </c>
      <c r="AW62" s="99">
        <v>2811</v>
      </c>
      <c r="BM62" s="99"/>
    </row>
    <row r="63" spans="1:65" ht="15.75" thickBot="1" x14ac:dyDescent="0.3">
      <c r="A63" s="215" t="s">
        <v>374</v>
      </c>
      <c r="B63" s="215" t="s">
        <v>0</v>
      </c>
      <c r="C63" s="215" t="s">
        <v>297</v>
      </c>
      <c r="D63" s="215" t="s">
        <v>1</v>
      </c>
      <c r="E63" s="215" t="s">
        <v>298</v>
      </c>
      <c r="F63" s="215" t="s">
        <v>2</v>
      </c>
      <c r="G63" s="215" t="s">
        <v>298</v>
      </c>
      <c r="H63" s="215" t="s">
        <v>3</v>
      </c>
      <c r="I63" s="215" t="s">
        <v>297</v>
      </c>
      <c r="J63" s="215" t="s">
        <v>299</v>
      </c>
      <c r="K63" s="215" t="s">
        <v>297</v>
      </c>
      <c r="L63" s="215" t="s">
        <v>25</v>
      </c>
      <c r="M63" s="215" t="s">
        <v>298</v>
      </c>
      <c r="P63" s="210" t="s">
        <v>125</v>
      </c>
      <c r="Q63" s="211">
        <v>2.88</v>
      </c>
      <c r="R63" s="211">
        <v>2.36</v>
      </c>
      <c r="S63" s="211">
        <v>2.65</v>
      </c>
      <c r="T63" s="211">
        <v>3.01</v>
      </c>
      <c r="U63" s="211">
        <v>2.85</v>
      </c>
      <c r="V63" s="211">
        <f>AVERAGE(S63:U63)</f>
        <v>2.8366666666666664</v>
      </c>
      <c r="W63" s="205"/>
      <c r="AE63" s="74">
        <f>AE53+AE55+AE57+AE59</f>
        <v>27353</v>
      </c>
      <c r="AS63" s="517" t="s">
        <v>318</v>
      </c>
      <c r="AT63" s="43"/>
      <c r="AU63" s="99">
        <v>0</v>
      </c>
      <c r="AV63" s="99">
        <v>0</v>
      </c>
      <c r="AW63" s="8">
        <v>578</v>
      </c>
      <c r="BM63" s="304"/>
    </row>
    <row r="64" spans="1:65" ht="15.75" thickBot="1" x14ac:dyDescent="0.3">
      <c r="A64" s="216" t="s">
        <v>300</v>
      </c>
      <c r="B64" s="217">
        <f>'White Fish 2025'!F10</f>
        <v>2227</v>
      </c>
      <c r="C64" s="217">
        <f>C65+C66</f>
        <v>8</v>
      </c>
      <c r="D64" s="217">
        <f>'White Fish 2025'!N10</f>
        <v>2908</v>
      </c>
      <c r="E64" s="217">
        <f>E65+E66</f>
        <v>4</v>
      </c>
      <c r="F64" s="217">
        <f>'White Fish 2025'!V10</f>
        <v>2528</v>
      </c>
      <c r="G64" s="217">
        <f>G65+G66</f>
        <v>6</v>
      </c>
      <c r="H64" s="217">
        <f>'White Fish 2025'!AD10</f>
        <v>6279</v>
      </c>
      <c r="I64" s="217">
        <f>I65+I66</f>
        <v>10</v>
      </c>
      <c r="J64" s="217">
        <f>'White Fish 2025'!AL10</f>
        <v>4448</v>
      </c>
      <c r="K64" s="217">
        <f>K65+K66</f>
        <v>21</v>
      </c>
      <c r="L64" s="217">
        <f>J64+H64+F64+D64+B64</f>
        <v>18390</v>
      </c>
      <c r="M64" s="217">
        <f>M65+M66</f>
        <v>49</v>
      </c>
      <c r="P64" s="95"/>
      <c r="Q64" s="96"/>
      <c r="R64" s="96"/>
      <c r="S64" s="96"/>
      <c r="T64" s="96"/>
      <c r="U64" s="96"/>
      <c r="V64" s="236"/>
      <c r="W64" s="218"/>
      <c r="AE64" s="74">
        <f>AE54+AE56+AE58+AE60</f>
        <v>128</v>
      </c>
      <c r="AS64" s="517" t="s">
        <v>319</v>
      </c>
      <c r="AT64" s="43"/>
      <c r="AU64" s="99">
        <f>AU62-AU63</f>
        <v>1572</v>
      </c>
      <c r="AV64" s="99">
        <f>AV62-AV63</f>
        <v>2639</v>
      </c>
      <c r="AW64" s="99">
        <f>AW62-AW63</f>
        <v>2233</v>
      </c>
    </row>
    <row r="65" spans="1:65" ht="15.75" thickBot="1" x14ac:dyDescent="0.3">
      <c r="A65" s="219" t="s">
        <v>301</v>
      </c>
      <c r="B65" s="83">
        <f>B64-B66</f>
        <v>2227</v>
      </c>
      <c r="C65" s="83">
        <f>'White Fish 2025'!L10</f>
        <v>8</v>
      </c>
      <c r="D65" s="83">
        <f>D64-D66</f>
        <v>2908</v>
      </c>
      <c r="E65" s="83">
        <f>'White Fish 2025'!T10</f>
        <v>4</v>
      </c>
      <c r="F65" s="83">
        <f>F64-F66</f>
        <v>2528</v>
      </c>
      <c r="G65" s="83">
        <f>'White Fish 2025'!AB10</f>
        <v>6</v>
      </c>
      <c r="H65" s="83">
        <f>H64-H66</f>
        <v>5701</v>
      </c>
      <c r="I65" s="83">
        <f>'White Fish 2025'!AJ10</f>
        <v>9</v>
      </c>
      <c r="J65" s="83">
        <f>J64-J66</f>
        <v>4314</v>
      </c>
      <c r="K65" s="83">
        <f>'White Fish 2025'!AR10</f>
        <v>18</v>
      </c>
      <c r="L65" s="83">
        <f>B65+D65+F65+H65+J65</f>
        <v>17678</v>
      </c>
      <c r="M65" s="83">
        <f>C65+E65+G65+I65+K65</f>
        <v>45</v>
      </c>
      <c r="V65" s="236"/>
      <c r="W65" s="218"/>
      <c r="AF65" s="385"/>
      <c r="AS65" s="517" t="s">
        <v>320</v>
      </c>
      <c r="AT65" s="43"/>
      <c r="AU65" s="99">
        <v>6</v>
      </c>
      <c r="AV65" s="99">
        <v>7</v>
      </c>
      <c r="AW65" s="99">
        <v>11</v>
      </c>
    </row>
    <row r="66" spans="1:65" ht="15.75" thickBot="1" x14ac:dyDescent="0.3">
      <c r="A66" s="220" t="s">
        <v>302</v>
      </c>
      <c r="B66" s="221">
        <v>0</v>
      </c>
      <c r="C66" s="221">
        <f>'White Fish 2025'!J10</f>
        <v>0</v>
      </c>
      <c r="D66" s="221">
        <v>0</v>
      </c>
      <c r="E66" s="221">
        <f>'White Fish 2025'!R10</f>
        <v>0</v>
      </c>
      <c r="F66" s="221">
        <v>0</v>
      </c>
      <c r="G66" s="221">
        <f>'White Fish 2025'!Z10</f>
        <v>0</v>
      </c>
      <c r="H66" s="221">
        <v>578</v>
      </c>
      <c r="I66" s="221">
        <f>'White Fish 2025'!AH10</f>
        <v>1</v>
      </c>
      <c r="J66" s="221">
        <v>134</v>
      </c>
      <c r="K66" s="221">
        <f>'White Fish 2025'!AP10</f>
        <v>3</v>
      </c>
      <c r="L66" s="221">
        <f>B66+D66+F66+H66+J66</f>
        <v>712</v>
      </c>
      <c r="M66" s="221">
        <f>C66+E66+G66+I66+K66</f>
        <v>4</v>
      </c>
      <c r="AF66" s="385"/>
      <c r="AS66" s="518" t="s">
        <v>321</v>
      </c>
      <c r="AT66" s="96"/>
      <c r="AU66" s="99">
        <f>AU62/AU65</f>
        <v>262</v>
      </c>
      <c r="AV66" s="99">
        <f t="shared" ref="AV66:AW66" si="20">AV62/AV65</f>
        <v>377</v>
      </c>
      <c r="AW66" s="89">
        <f t="shared" si="20"/>
        <v>255.54545454545453</v>
      </c>
    </row>
    <row r="67" spans="1:65" s="163" customFormat="1" ht="15.75" thickBot="1" x14ac:dyDescent="0.3">
      <c r="O67" s="450"/>
    </row>
    <row r="68" spans="1:65" ht="46.5" customHeight="1" thickBot="1" x14ac:dyDescent="0.3">
      <c r="P68" s="164"/>
      <c r="Q68" s="93">
        <v>45684</v>
      </c>
      <c r="R68" s="93">
        <v>45685</v>
      </c>
      <c r="S68" s="93">
        <v>45686</v>
      </c>
      <c r="T68" s="93">
        <v>45687</v>
      </c>
      <c r="U68" s="93">
        <v>45688</v>
      </c>
      <c r="V68" s="165"/>
      <c r="W68" s="166" t="s">
        <v>293</v>
      </c>
      <c r="X68" s="88"/>
      <c r="Y68" s="105"/>
      <c r="Z68" s="93">
        <v>45684</v>
      </c>
      <c r="AA68" s="93">
        <v>45685</v>
      </c>
      <c r="AB68" s="93">
        <v>45686</v>
      </c>
      <c r="AC68" s="93">
        <v>45687</v>
      </c>
      <c r="AD68" s="93">
        <v>45688</v>
      </c>
      <c r="AE68" s="167" t="s">
        <v>13</v>
      </c>
      <c r="AF68" s="168" t="s">
        <v>294</v>
      </c>
      <c r="AG68" s="169" t="s">
        <v>295</v>
      </c>
      <c r="AI68" s="170" t="s">
        <v>303</v>
      </c>
      <c r="AJ68" s="170">
        <v>14010</v>
      </c>
      <c r="AK68" s="170"/>
      <c r="AL68" s="171"/>
      <c r="AM68" s="170" t="s">
        <v>11</v>
      </c>
      <c r="AO68" t="s">
        <v>313</v>
      </c>
      <c r="AP68" t="s">
        <v>312</v>
      </c>
      <c r="AQ68" t="s">
        <v>358</v>
      </c>
      <c r="AR68" s="68" t="s">
        <v>375</v>
      </c>
      <c r="AS68" s="68" t="s">
        <v>378</v>
      </c>
      <c r="AU68" s="109"/>
      <c r="AV68" s="201" t="s">
        <v>150</v>
      </c>
      <c r="AW68" s="201" t="s">
        <v>171</v>
      </c>
      <c r="AX68" s="201" t="s">
        <v>172</v>
      </c>
      <c r="AY68" s="201" t="s">
        <v>147</v>
      </c>
      <c r="AZ68" s="201" t="s">
        <v>152</v>
      </c>
      <c r="BA68" s="201" t="s">
        <v>173</v>
      </c>
      <c r="BB68" s="201" t="s">
        <v>314</v>
      </c>
      <c r="BC68" s="201" t="s">
        <v>174</v>
      </c>
      <c r="BD68" s="252" t="s">
        <v>175</v>
      </c>
      <c r="BE68" s="201" t="s">
        <v>176</v>
      </c>
      <c r="BF68" s="201" t="s">
        <v>177</v>
      </c>
      <c r="BG68" s="252" t="s">
        <v>178</v>
      </c>
      <c r="BH68" s="252" t="s">
        <v>186</v>
      </c>
      <c r="BI68" s="201" t="s">
        <v>188</v>
      </c>
      <c r="BJ68" s="201" t="s">
        <v>189</v>
      </c>
      <c r="BK68" s="201" t="s">
        <v>190</v>
      </c>
      <c r="BL68" s="201" t="s">
        <v>206</v>
      </c>
      <c r="BM68" s="202" t="s">
        <v>207</v>
      </c>
    </row>
    <row r="69" spans="1:65" x14ac:dyDescent="0.25">
      <c r="P69" s="172" t="s">
        <v>126</v>
      </c>
      <c r="Q69" s="234">
        <v>146025</v>
      </c>
      <c r="R69" s="234">
        <v>34020</v>
      </c>
      <c r="S69" s="234">
        <v>123055</v>
      </c>
      <c r="T69" s="234">
        <v>163360</v>
      </c>
      <c r="U69" s="234">
        <v>79155</v>
      </c>
      <c r="V69" s="83">
        <f>Q69+R69+S69+T69+U69</f>
        <v>545615</v>
      </c>
      <c r="W69" s="173">
        <f>V69+W53</f>
        <v>3267745</v>
      </c>
      <c r="X69" s="580" t="s">
        <v>107</v>
      </c>
      <c r="Y69" s="174" t="s">
        <v>109</v>
      </c>
      <c r="Z69" s="390">
        <v>3738</v>
      </c>
      <c r="AA69" s="390">
        <v>875</v>
      </c>
      <c r="AB69" s="390">
        <v>3123</v>
      </c>
      <c r="AC69" s="390">
        <v>4249</v>
      </c>
      <c r="AD69" s="390">
        <v>2025</v>
      </c>
      <c r="AE69" s="175">
        <f t="shared" ref="AE69:AE78" si="21">AD69+AC69+AB69+AA69+Z69</f>
        <v>14010</v>
      </c>
      <c r="AF69" s="176">
        <f>AE69/AE79*100</f>
        <v>67.583212735166427</v>
      </c>
      <c r="AG69" s="177">
        <f>AE69/AE70</f>
        <v>389.16666666666669</v>
      </c>
      <c r="AI69" s="171"/>
      <c r="AJ69" s="170"/>
      <c r="AK69" s="170"/>
      <c r="AL69" s="171"/>
      <c r="AM69" s="171"/>
      <c r="AU69" s="519" t="s">
        <v>368</v>
      </c>
      <c r="AV69" s="99"/>
      <c r="AW69" s="99"/>
      <c r="AX69" s="99"/>
      <c r="AY69" s="99"/>
      <c r="AZ69" s="99">
        <v>249</v>
      </c>
      <c r="BA69" s="43"/>
      <c r="BB69" s="99"/>
      <c r="BC69" s="99">
        <v>786</v>
      </c>
      <c r="BD69" s="99"/>
      <c r="BE69" s="99"/>
      <c r="BF69" s="99"/>
      <c r="BG69" s="99"/>
      <c r="BH69" s="99"/>
      <c r="BI69" s="99"/>
      <c r="BJ69" s="99"/>
      <c r="BK69" s="99"/>
      <c r="BL69" s="99"/>
      <c r="BM69" s="178"/>
    </row>
    <row r="70" spans="1:65" x14ac:dyDescent="0.25">
      <c r="P70" s="179" t="s">
        <v>127</v>
      </c>
      <c r="Q70" s="180">
        <v>325752.3</v>
      </c>
      <c r="R70" s="180">
        <v>100987.4</v>
      </c>
      <c r="S70" s="180">
        <v>356498.85</v>
      </c>
      <c r="T70" s="180">
        <v>512601.75</v>
      </c>
      <c r="U70" s="180">
        <v>216941.8</v>
      </c>
      <c r="V70" s="365">
        <f t="shared" ref="V70" si="22">Q70+R70+S70+T70+U70</f>
        <v>1512782.0999999999</v>
      </c>
      <c r="W70" s="366">
        <f>V70+W54</f>
        <v>9233973.0999999996</v>
      </c>
      <c r="X70" s="581"/>
      <c r="Y70" s="181" t="s">
        <v>114</v>
      </c>
      <c r="Z70" s="391">
        <v>11</v>
      </c>
      <c r="AA70" s="391">
        <v>2</v>
      </c>
      <c r="AB70" s="391">
        <v>9</v>
      </c>
      <c r="AC70" s="391">
        <v>8</v>
      </c>
      <c r="AD70" s="391">
        <v>6</v>
      </c>
      <c r="AE70" s="175">
        <f t="shared" si="21"/>
        <v>36</v>
      </c>
      <c r="AF70" s="176">
        <f>AE70/AE80*100</f>
        <v>39.560439560439562</v>
      </c>
      <c r="AG70" s="177"/>
      <c r="AI70" s="170" t="s">
        <v>303</v>
      </c>
      <c r="AJ70" s="170">
        <v>5585</v>
      </c>
      <c r="AK70" s="170" t="s">
        <v>304</v>
      </c>
      <c r="AL70" s="182">
        <v>0.4</v>
      </c>
      <c r="AM70" s="170">
        <v>14</v>
      </c>
      <c r="AN70" t="s">
        <v>308</v>
      </c>
      <c r="AO70">
        <v>4030</v>
      </c>
      <c r="AP70">
        <v>10062</v>
      </c>
      <c r="AQ70">
        <v>10696</v>
      </c>
      <c r="AR70">
        <v>7059</v>
      </c>
      <c r="AS70">
        <v>5585</v>
      </c>
      <c r="AU70" s="519" t="s">
        <v>379</v>
      </c>
      <c r="AV70" s="99"/>
      <c r="AW70" s="99"/>
      <c r="AX70" s="99"/>
      <c r="AY70" s="99">
        <v>645</v>
      </c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178"/>
    </row>
    <row r="71" spans="1:65" x14ac:dyDescent="0.25">
      <c r="P71" s="179" t="s">
        <v>128</v>
      </c>
      <c r="Q71" s="180">
        <v>2.23</v>
      </c>
      <c r="R71" s="180">
        <v>2.97</v>
      </c>
      <c r="S71" s="180">
        <v>2.9</v>
      </c>
      <c r="T71" s="180">
        <v>3.14</v>
      </c>
      <c r="U71" s="180">
        <v>2.74</v>
      </c>
      <c r="V71" s="180">
        <f>AVERAGE(S71:U71)</f>
        <v>2.9266666666666672</v>
      </c>
      <c r="W71" s="173"/>
      <c r="X71" s="581"/>
      <c r="Y71" s="183" t="s">
        <v>110</v>
      </c>
      <c r="Z71" s="392">
        <v>855</v>
      </c>
      <c r="AA71" s="392">
        <v>0</v>
      </c>
      <c r="AB71" s="392">
        <v>100</v>
      </c>
      <c r="AC71" s="392">
        <v>74</v>
      </c>
      <c r="AD71" s="392">
        <v>59</v>
      </c>
      <c r="AE71" s="184">
        <f t="shared" si="21"/>
        <v>1088</v>
      </c>
      <c r="AF71" s="185">
        <f>AE71/AE79*100</f>
        <v>5.2484322238301973</v>
      </c>
      <c r="AG71" s="186">
        <f>AE71/AE72</f>
        <v>83.692307692307693</v>
      </c>
      <c r="AI71" s="170" t="s">
        <v>303</v>
      </c>
      <c r="AJ71" s="170">
        <v>8425</v>
      </c>
      <c r="AK71" s="170" t="s">
        <v>305</v>
      </c>
      <c r="AL71" s="182">
        <v>0.6</v>
      </c>
      <c r="AM71" s="170">
        <v>22</v>
      </c>
      <c r="AN71" t="s">
        <v>309</v>
      </c>
      <c r="AO71">
        <v>4481</v>
      </c>
      <c r="AP71">
        <v>10682</v>
      </c>
      <c r="AQ71">
        <v>14526</v>
      </c>
      <c r="AR71">
        <v>11331</v>
      </c>
      <c r="AS71">
        <v>8425</v>
      </c>
      <c r="AU71" s="519" t="s">
        <v>234</v>
      </c>
      <c r="AV71" s="99"/>
      <c r="AW71" s="99"/>
      <c r="AX71" s="99">
        <v>281</v>
      </c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178"/>
    </row>
    <row r="72" spans="1:65" ht="15.75" thickBot="1" x14ac:dyDescent="0.3">
      <c r="P72" s="162"/>
      <c r="Q72" s="160"/>
      <c r="R72" s="160"/>
      <c r="S72" s="160"/>
      <c r="T72" s="160"/>
      <c r="U72" s="160"/>
      <c r="V72" s="235"/>
      <c r="W72" s="364"/>
      <c r="X72" s="581"/>
      <c r="Y72" s="183" t="s">
        <v>114</v>
      </c>
      <c r="Z72" s="392">
        <v>5</v>
      </c>
      <c r="AA72" s="392">
        <v>0</v>
      </c>
      <c r="AB72" s="392">
        <v>3</v>
      </c>
      <c r="AC72" s="392">
        <v>2</v>
      </c>
      <c r="AD72" s="392">
        <v>3</v>
      </c>
      <c r="AE72" s="184">
        <f t="shared" si="21"/>
        <v>13</v>
      </c>
      <c r="AF72" s="185">
        <f>AE72/AE80*100</f>
        <v>14.285714285714285</v>
      </c>
      <c r="AG72" s="186"/>
      <c r="AI72" s="170" t="s">
        <v>303</v>
      </c>
      <c r="AJ72" s="170">
        <v>0</v>
      </c>
      <c r="AK72" s="170" t="s">
        <v>18</v>
      </c>
      <c r="AL72" s="182">
        <v>0</v>
      </c>
      <c r="AM72" s="170">
        <v>0</v>
      </c>
      <c r="AU72" s="536" t="s">
        <v>13</v>
      </c>
      <c r="AV72" s="96">
        <f t="shared" ref="AV72:AW72" si="23">SUM(AV69:AV71)</f>
        <v>0</v>
      </c>
      <c r="AW72" s="96">
        <f t="shared" si="23"/>
        <v>0</v>
      </c>
      <c r="AX72" s="96">
        <f>SUM(AX69:AX71)</f>
        <v>281</v>
      </c>
      <c r="AY72" s="96">
        <f t="shared" ref="AY72:BM72" si="24">SUM(AY69:AY71)</f>
        <v>645</v>
      </c>
      <c r="AZ72" s="96">
        <f t="shared" si="24"/>
        <v>249</v>
      </c>
      <c r="BA72" s="96">
        <f t="shared" si="24"/>
        <v>0</v>
      </c>
      <c r="BB72" s="96">
        <f t="shared" si="24"/>
        <v>0</v>
      </c>
      <c r="BC72" s="96">
        <f t="shared" si="24"/>
        <v>786</v>
      </c>
      <c r="BD72" s="96">
        <f t="shared" si="24"/>
        <v>0</v>
      </c>
      <c r="BE72" s="96">
        <f t="shared" si="24"/>
        <v>0</v>
      </c>
      <c r="BF72" s="96">
        <f t="shared" si="24"/>
        <v>0</v>
      </c>
      <c r="BG72" s="96">
        <f t="shared" si="24"/>
        <v>0</v>
      </c>
      <c r="BH72" s="96">
        <f t="shared" si="24"/>
        <v>0</v>
      </c>
      <c r="BI72" s="96">
        <f t="shared" si="24"/>
        <v>0</v>
      </c>
      <c r="BJ72" s="96">
        <f t="shared" si="24"/>
        <v>0</v>
      </c>
      <c r="BK72" s="96">
        <f t="shared" si="24"/>
        <v>0</v>
      </c>
      <c r="BL72" s="96">
        <f t="shared" si="24"/>
        <v>0</v>
      </c>
      <c r="BM72" s="218">
        <f t="shared" si="24"/>
        <v>0</v>
      </c>
    </row>
    <row r="73" spans="1:65" x14ac:dyDescent="0.25">
      <c r="P73" s="464" t="s">
        <v>120</v>
      </c>
      <c r="Q73" s="217">
        <v>148968</v>
      </c>
      <c r="R73" s="217">
        <v>0</v>
      </c>
      <c r="S73" s="217">
        <v>39325</v>
      </c>
      <c r="T73" s="217">
        <v>18995</v>
      </c>
      <c r="U73" s="217">
        <v>46595</v>
      </c>
      <c r="V73" s="217">
        <f t="shared" ref="V73:V74" si="25">Q73+R73+S73+T73+U73</f>
        <v>253883</v>
      </c>
      <c r="W73" s="465">
        <f>V73+W57</f>
        <v>2034691.5</v>
      </c>
      <c r="X73" s="581"/>
      <c r="Y73" s="191" t="s">
        <v>111</v>
      </c>
      <c r="Z73" s="393">
        <v>1353</v>
      </c>
      <c r="AA73" s="393">
        <v>325</v>
      </c>
      <c r="AB73" s="393">
        <v>0</v>
      </c>
      <c r="AC73" s="393">
        <v>2135</v>
      </c>
      <c r="AD73" s="393">
        <v>1295</v>
      </c>
      <c r="AE73" s="192">
        <f t="shared" si="21"/>
        <v>5108</v>
      </c>
      <c r="AF73" s="193">
        <f>AE73/AE79*100</f>
        <v>24.640617462614571</v>
      </c>
      <c r="AG73" s="194">
        <f>AE73/AE74</f>
        <v>130.97435897435898</v>
      </c>
      <c r="AI73" s="171"/>
      <c r="AJ73" s="171"/>
      <c r="AK73" s="171"/>
      <c r="AL73" s="171"/>
      <c r="AM73" s="171"/>
    </row>
    <row r="74" spans="1:65" x14ac:dyDescent="0.25">
      <c r="P74" s="466" t="s">
        <v>121</v>
      </c>
      <c r="Q74" s="467">
        <v>472081.4</v>
      </c>
      <c r="R74" s="467">
        <v>0</v>
      </c>
      <c r="S74" s="467">
        <v>128371.3</v>
      </c>
      <c r="T74" s="467">
        <v>81114.05</v>
      </c>
      <c r="U74" s="467">
        <v>166494.5</v>
      </c>
      <c r="V74" s="468">
        <f t="shared" si="25"/>
        <v>848061.25000000012</v>
      </c>
      <c r="W74" s="469">
        <f>V74+W58</f>
        <v>7010190.0499999998</v>
      </c>
      <c r="X74" s="581"/>
      <c r="Y74" s="191" t="s">
        <v>114</v>
      </c>
      <c r="Z74" s="393">
        <v>10</v>
      </c>
      <c r="AA74" s="393">
        <v>5</v>
      </c>
      <c r="AB74" s="393">
        <v>0</v>
      </c>
      <c r="AC74" s="393">
        <v>12</v>
      </c>
      <c r="AD74" s="393">
        <v>12</v>
      </c>
      <c r="AE74" s="192">
        <f t="shared" si="21"/>
        <v>39</v>
      </c>
      <c r="AF74" s="193">
        <f>AE74/AE80*100</f>
        <v>42.857142857142854</v>
      </c>
      <c r="AG74" s="194"/>
      <c r="AI74" s="170" t="s">
        <v>306</v>
      </c>
      <c r="AJ74" s="170">
        <v>12049</v>
      </c>
      <c r="AK74" s="182"/>
      <c r="AL74" s="171"/>
      <c r="AM74" s="170">
        <v>31</v>
      </c>
    </row>
    <row r="75" spans="1:65" x14ac:dyDescent="0.25">
      <c r="P75" s="466" t="s">
        <v>122</v>
      </c>
      <c r="Q75" s="467">
        <v>3.16</v>
      </c>
      <c r="R75" s="467">
        <v>0</v>
      </c>
      <c r="S75" s="467">
        <v>3.26</v>
      </c>
      <c r="T75" s="467">
        <v>4.2699999999999996</v>
      </c>
      <c r="U75" s="467">
        <v>3.57</v>
      </c>
      <c r="V75" s="467">
        <f>AVERAGE(S75:U75)</f>
        <v>3.6999999999999997</v>
      </c>
      <c r="W75" s="465"/>
      <c r="X75" s="581"/>
      <c r="Y75" s="197" t="s">
        <v>112</v>
      </c>
      <c r="Z75" s="394">
        <v>199</v>
      </c>
      <c r="AA75" s="394">
        <v>0</v>
      </c>
      <c r="AB75" s="394">
        <v>0</v>
      </c>
      <c r="AC75" s="394">
        <v>325</v>
      </c>
      <c r="AD75" s="394">
        <v>0</v>
      </c>
      <c r="AE75" s="198">
        <f t="shared" si="21"/>
        <v>524</v>
      </c>
      <c r="AF75" s="199">
        <f>AE75/AE79*100</f>
        <v>2.5277375783888085</v>
      </c>
      <c r="AG75" s="200">
        <f>AE75/AE76</f>
        <v>174.66666666666666</v>
      </c>
      <c r="AI75" s="170" t="s">
        <v>61</v>
      </c>
      <c r="AJ75" s="170">
        <v>1961</v>
      </c>
      <c r="AK75" s="182"/>
      <c r="AL75" s="171"/>
      <c r="AM75" s="170">
        <v>5</v>
      </c>
      <c r="AN75" t="s">
        <v>310</v>
      </c>
      <c r="AO75">
        <f>AJ68</f>
        <v>14010</v>
      </c>
    </row>
    <row r="76" spans="1:65" ht="15.75" thickBot="1" x14ac:dyDescent="0.3">
      <c r="P76" s="162"/>
      <c r="Q76" s="43"/>
      <c r="R76" s="43"/>
      <c r="S76" s="43"/>
      <c r="T76" s="43"/>
      <c r="U76" s="43"/>
      <c r="V76" s="235"/>
      <c r="W76" s="364"/>
      <c r="X76" s="581"/>
      <c r="Y76" s="197" t="s">
        <v>114</v>
      </c>
      <c r="Z76" s="394">
        <v>2</v>
      </c>
      <c r="AA76" s="394">
        <v>0</v>
      </c>
      <c r="AB76" s="394">
        <v>0</v>
      </c>
      <c r="AC76" s="394">
        <v>1</v>
      </c>
      <c r="AD76" s="394">
        <v>0</v>
      </c>
      <c r="AE76" s="198">
        <f t="shared" si="21"/>
        <v>3</v>
      </c>
      <c r="AF76" s="199">
        <f>AE76/AE80*100</f>
        <v>3.296703296703297</v>
      </c>
      <c r="AG76" s="200"/>
      <c r="AN76" t="s">
        <v>311</v>
      </c>
      <c r="AO76">
        <f>AO75+AO60</f>
        <v>86877</v>
      </c>
    </row>
    <row r="77" spans="1:65" x14ac:dyDescent="0.25">
      <c r="P77" s="203" t="s">
        <v>123</v>
      </c>
      <c r="Q77" s="204">
        <v>47822</v>
      </c>
      <c r="R77" s="204">
        <v>19245</v>
      </c>
      <c r="S77" s="204">
        <v>0</v>
      </c>
      <c r="T77" s="204">
        <v>80009</v>
      </c>
      <c r="U77" s="204">
        <v>49400</v>
      </c>
      <c r="V77" s="204">
        <f t="shared" ref="V77:V78" si="26">Q77+R77+S77+T77+U77</f>
        <v>196476</v>
      </c>
      <c r="W77" s="205">
        <f>V77+W61</f>
        <v>1158900</v>
      </c>
      <c r="X77" s="581"/>
      <c r="Y77" s="206" t="s">
        <v>113</v>
      </c>
      <c r="Z77" s="395">
        <v>0</v>
      </c>
      <c r="AA77" s="395">
        <v>0</v>
      </c>
      <c r="AB77" s="395">
        <v>0</v>
      </c>
      <c r="AC77" s="395">
        <v>0</v>
      </c>
      <c r="AD77" s="395">
        <v>0</v>
      </c>
      <c r="AE77" s="49">
        <f t="shared" si="21"/>
        <v>0</v>
      </c>
      <c r="AF77" s="207">
        <f>AE77/AE79*100</f>
        <v>0</v>
      </c>
      <c r="AG77" s="208"/>
      <c r="AU77" s="578" t="s">
        <v>147</v>
      </c>
      <c r="AV77" s="579"/>
      <c r="AW77" s="399">
        <v>45667</v>
      </c>
      <c r="AX77" s="399">
        <v>45674</v>
      </c>
      <c r="AY77" s="399">
        <v>45681</v>
      </c>
      <c r="AZ77" s="537">
        <v>45688</v>
      </c>
    </row>
    <row r="78" spans="1:65" ht="15.75" thickBot="1" x14ac:dyDescent="0.3">
      <c r="P78" s="210" t="s">
        <v>124</v>
      </c>
      <c r="Q78" s="211">
        <v>145865</v>
      </c>
      <c r="R78" s="211">
        <v>73232.899999999994</v>
      </c>
      <c r="S78" s="211">
        <v>0</v>
      </c>
      <c r="T78" s="211">
        <v>251114</v>
      </c>
      <c r="U78" s="211">
        <v>159061</v>
      </c>
      <c r="V78" s="369">
        <f t="shared" si="26"/>
        <v>629272.9</v>
      </c>
      <c r="W78" s="370">
        <f>V78+W62</f>
        <v>3377304.4499999997</v>
      </c>
      <c r="X78" s="582"/>
      <c r="Y78" s="212" t="s">
        <v>114</v>
      </c>
      <c r="Z78" s="380">
        <v>0</v>
      </c>
      <c r="AA78" s="380">
        <v>0</v>
      </c>
      <c r="AB78" s="380">
        <v>0</v>
      </c>
      <c r="AC78" s="380">
        <v>0</v>
      </c>
      <c r="AD78" s="380">
        <v>0</v>
      </c>
      <c r="AE78" s="213">
        <f t="shared" si="21"/>
        <v>0</v>
      </c>
      <c r="AF78" s="214">
        <f>AE78/AE80*100</f>
        <v>0</v>
      </c>
      <c r="AG78" s="208"/>
      <c r="AU78" s="517" t="s">
        <v>317</v>
      </c>
      <c r="AV78" s="67"/>
      <c r="AW78" s="99">
        <v>1572</v>
      </c>
      <c r="AX78" s="99">
        <v>2639</v>
      </c>
      <c r="AY78" s="99">
        <v>2811</v>
      </c>
      <c r="AZ78" s="178">
        <v>2585</v>
      </c>
    </row>
    <row r="79" spans="1:65" x14ac:dyDescent="0.25">
      <c r="A79" s="215" t="s">
        <v>377</v>
      </c>
      <c r="B79" s="215" t="s">
        <v>0</v>
      </c>
      <c r="C79" s="215" t="s">
        <v>297</v>
      </c>
      <c r="D79" s="215" t="s">
        <v>1</v>
      </c>
      <c r="E79" s="215" t="s">
        <v>298</v>
      </c>
      <c r="F79" s="215" t="s">
        <v>2</v>
      </c>
      <c r="G79" s="215" t="s">
        <v>298</v>
      </c>
      <c r="H79" s="215" t="s">
        <v>3</v>
      </c>
      <c r="I79" s="215" t="s">
        <v>297</v>
      </c>
      <c r="J79" s="215" t="s">
        <v>299</v>
      </c>
      <c r="K79" s="215" t="s">
        <v>297</v>
      </c>
      <c r="L79" s="215" t="s">
        <v>25</v>
      </c>
      <c r="M79" s="215" t="s">
        <v>298</v>
      </c>
      <c r="P79" s="210" t="s">
        <v>125</v>
      </c>
      <c r="Q79" s="211">
        <v>3.05</v>
      </c>
      <c r="R79" s="211">
        <v>3.8</v>
      </c>
      <c r="S79" s="211">
        <v>0</v>
      </c>
      <c r="T79" s="211">
        <v>3.13</v>
      </c>
      <c r="U79" s="211">
        <v>3.21</v>
      </c>
      <c r="V79" s="211">
        <f>AVERAGE(S79:U79)</f>
        <v>2.1133333333333333</v>
      </c>
      <c r="W79" s="205"/>
      <c r="AE79" s="74">
        <f>AE69+AE71+AE73+AE75</f>
        <v>20730</v>
      </c>
      <c r="AU79" s="517" t="s">
        <v>318</v>
      </c>
      <c r="AV79" s="43"/>
      <c r="AW79" s="99">
        <v>0</v>
      </c>
      <c r="AX79" s="99">
        <v>0</v>
      </c>
      <c r="AY79" s="66">
        <v>578</v>
      </c>
      <c r="AZ79" s="178">
        <v>645</v>
      </c>
    </row>
    <row r="80" spans="1:65" ht="15.75" thickBot="1" x14ac:dyDescent="0.3">
      <c r="A80" s="216" t="s">
        <v>300</v>
      </c>
      <c r="B80" s="217">
        <f>'White Fish 2025'!F11</f>
        <v>3738</v>
      </c>
      <c r="C80" s="217">
        <f>C81+C82</f>
        <v>11</v>
      </c>
      <c r="D80" s="217">
        <f>'White Fish 2025'!N11</f>
        <v>875</v>
      </c>
      <c r="E80" s="217">
        <f>E81+E82</f>
        <v>2</v>
      </c>
      <c r="F80" s="217">
        <f>'White Fish 2025'!V11</f>
        <v>3123</v>
      </c>
      <c r="G80" s="217">
        <f>G81+G82</f>
        <v>9</v>
      </c>
      <c r="H80" s="217">
        <f>'White Fish 2025'!AD11</f>
        <v>4249</v>
      </c>
      <c r="I80" s="217">
        <f>I81+I82</f>
        <v>8</v>
      </c>
      <c r="J80" s="217">
        <f>'White Fish 2025'!AL11</f>
        <v>2025</v>
      </c>
      <c r="K80" s="217">
        <f>K81+K82</f>
        <v>6</v>
      </c>
      <c r="L80" s="217">
        <f>J80+H80+F80+D80+B80</f>
        <v>14010</v>
      </c>
      <c r="M80" s="217">
        <f>M81+M82</f>
        <v>36</v>
      </c>
      <c r="P80" s="95"/>
      <c r="Q80" s="96"/>
      <c r="R80" s="96"/>
      <c r="S80" s="96"/>
      <c r="T80" s="96"/>
      <c r="U80" s="96"/>
      <c r="V80" s="236"/>
      <c r="W80" s="218"/>
      <c r="AE80" s="74">
        <f>AE70+AE72+AE74+AE76</f>
        <v>91</v>
      </c>
      <c r="AU80" s="517" t="s">
        <v>319</v>
      </c>
      <c r="AV80" s="43"/>
      <c r="AW80" s="99">
        <f>AW78-AW79</f>
        <v>1572</v>
      </c>
      <c r="AX80" s="99">
        <f>AX78-AX79</f>
        <v>2639</v>
      </c>
      <c r="AY80" s="99">
        <f>AY78-AY79</f>
        <v>2233</v>
      </c>
      <c r="AZ80" s="178">
        <f>AZ78-AZ79</f>
        <v>1940</v>
      </c>
    </row>
    <row r="81" spans="1:66" ht="15.75" thickBot="1" x14ac:dyDescent="0.3">
      <c r="A81" s="219" t="s">
        <v>301</v>
      </c>
      <c r="B81" s="83">
        <f>B80-B82</f>
        <v>3738</v>
      </c>
      <c r="C81" s="83">
        <f>'White Fish 2025'!L11</f>
        <v>11</v>
      </c>
      <c r="D81" s="83">
        <f>D80-D82</f>
        <v>875</v>
      </c>
      <c r="E81" s="83">
        <f>'White Fish 2025'!T11</f>
        <v>2</v>
      </c>
      <c r="F81" s="83">
        <f>F80-F82</f>
        <v>2088</v>
      </c>
      <c r="G81" s="83">
        <f>'White Fish 2025'!AB11</f>
        <v>6</v>
      </c>
      <c r="H81" s="83">
        <f>H80-H82</f>
        <v>3604</v>
      </c>
      <c r="I81" s="83">
        <f>'White Fish 2025'!AJ11</f>
        <v>7</v>
      </c>
      <c r="J81" s="83">
        <f>J80-J82</f>
        <v>1744</v>
      </c>
      <c r="K81" s="83">
        <f>'White Fish 2025'!AR11</f>
        <v>5</v>
      </c>
      <c r="L81" s="83">
        <f>B81+D81+F81+H81+J81</f>
        <v>12049</v>
      </c>
      <c r="M81" s="83">
        <f>C81+E81+G81+I81+K81</f>
        <v>31</v>
      </c>
      <c r="V81" s="236"/>
      <c r="W81" s="218"/>
      <c r="AF81" s="385"/>
      <c r="AU81" s="517" t="s">
        <v>320</v>
      </c>
      <c r="AV81" s="43"/>
      <c r="AW81" s="99">
        <v>6</v>
      </c>
      <c r="AX81" s="99">
        <v>7</v>
      </c>
      <c r="AY81" s="99">
        <v>11</v>
      </c>
      <c r="AZ81" s="178">
        <v>10</v>
      </c>
    </row>
    <row r="82" spans="1:66" ht="15.75" thickBot="1" x14ac:dyDescent="0.3">
      <c r="A82" s="220" t="s">
        <v>302</v>
      </c>
      <c r="B82" s="221">
        <v>0</v>
      </c>
      <c r="C82" s="221">
        <f>'White Fish 2025'!J11</f>
        <v>0</v>
      </c>
      <c r="D82" s="221">
        <v>0</v>
      </c>
      <c r="E82" s="221">
        <f>'White Fish 2025'!R11</f>
        <v>0</v>
      </c>
      <c r="F82" s="221">
        <v>1035</v>
      </c>
      <c r="G82" s="221">
        <f>'White Fish 2025'!Z11</f>
        <v>3</v>
      </c>
      <c r="H82" s="221">
        <v>645</v>
      </c>
      <c r="I82" s="221">
        <f>'White Fish 2025'!AH11</f>
        <v>1</v>
      </c>
      <c r="J82" s="221">
        <v>281</v>
      </c>
      <c r="K82" s="221">
        <f>'White Fish 2025'!AP11</f>
        <v>1</v>
      </c>
      <c r="L82" s="221">
        <f>B82+D82+F82+H82+J82</f>
        <v>1961</v>
      </c>
      <c r="M82" s="221">
        <f>C82+E82+G82+I82+K82</f>
        <v>5</v>
      </c>
      <c r="AF82" s="385"/>
      <c r="AU82" s="518" t="s">
        <v>321</v>
      </c>
      <c r="AV82" s="96"/>
      <c r="AW82" s="304">
        <f>AW78/AW81</f>
        <v>262</v>
      </c>
      <c r="AX82" s="304">
        <f t="shared" ref="AX82" si="27">AX78/AX81</f>
        <v>377</v>
      </c>
      <c r="AY82" s="341">
        <f t="shared" ref="AY82:AZ82" si="28">AY78/AY81</f>
        <v>255.54545454545453</v>
      </c>
      <c r="AZ82" s="342">
        <f t="shared" si="28"/>
        <v>258.5</v>
      </c>
    </row>
    <row r="83" spans="1:66" s="163" customFormat="1" ht="15.75" thickBot="1" x14ac:dyDescent="0.3">
      <c r="O83" s="450"/>
    </row>
    <row r="84" spans="1:66" ht="30.75" thickBot="1" x14ac:dyDescent="0.3">
      <c r="P84" s="164"/>
      <c r="Q84" s="104">
        <v>45691</v>
      </c>
      <c r="R84" s="104">
        <v>45692</v>
      </c>
      <c r="S84" s="104">
        <v>45693</v>
      </c>
      <c r="T84" s="104">
        <v>45694</v>
      </c>
      <c r="U84" s="104">
        <v>45695</v>
      </c>
      <c r="V84" s="165"/>
      <c r="W84" s="166" t="s">
        <v>293</v>
      </c>
      <c r="X84" s="88"/>
      <c r="Y84" s="539"/>
      <c r="Z84" s="103">
        <v>45691</v>
      </c>
      <c r="AA84" s="104">
        <v>45692</v>
      </c>
      <c r="AB84" s="104">
        <v>45693</v>
      </c>
      <c r="AC84" s="104">
        <v>45694</v>
      </c>
      <c r="AD84" s="104">
        <v>45695</v>
      </c>
      <c r="AE84" s="167" t="s">
        <v>13</v>
      </c>
      <c r="AF84" s="168" t="s">
        <v>294</v>
      </c>
      <c r="AG84" s="169" t="s">
        <v>295</v>
      </c>
      <c r="AI84" s="170" t="s">
        <v>303</v>
      </c>
      <c r="AJ84" s="170">
        <v>23295</v>
      </c>
      <c r="AK84" s="170"/>
      <c r="AL84" s="171"/>
      <c r="AM84" s="170" t="s">
        <v>11</v>
      </c>
      <c r="AO84" t="s">
        <v>313</v>
      </c>
      <c r="AP84" t="s">
        <v>312</v>
      </c>
      <c r="AQ84" t="s">
        <v>358</v>
      </c>
      <c r="AR84" s="68" t="s">
        <v>375</v>
      </c>
      <c r="AS84" s="68" t="s">
        <v>378</v>
      </c>
      <c r="AT84" t="s">
        <v>386</v>
      </c>
      <c r="AV84" s="109"/>
      <c r="AW84" s="201" t="s">
        <v>150</v>
      </c>
      <c r="AX84" s="201" t="s">
        <v>171</v>
      </c>
      <c r="AY84" s="201" t="s">
        <v>172</v>
      </c>
      <c r="AZ84" s="201" t="s">
        <v>147</v>
      </c>
      <c r="BA84" s="201" t="s">
        <v>152</v>
      </c>
      <c r="BB84" s="201" t="s">
        <v>173</v>
      </c>
      <c r="BC84" s="201" t="s">
        <v>314</v>
      </c>
      <c r="BD84" s="201" t="s">
        <v>174</v>
      </c>
      <c r="BE84" s="252" t="s">
        <v>175</v>
      </c>
      <c r="BF84" s="201" t="s">
        <v>176</v>
      </c>
      <c r="BG84" s="201" t="s">
        <v>177</v>
      </c>
      <c r="BH84" s="252" t="s">
        <v>178</v>
      </c>
      <c r="BI84" s="252" t="s">
        <v>186</v>
      </c>
      <c r="BJ84" s="201" t="s">
        <v>188</v>
      </c>
      <c r="BK84" s="201" t="s">
        <v>189</v>
      </c>
      <c r="BL84" s="201" t="s">
        <v>190</v>
      </c>
      <c r="BM84" s="201" t="s">
        <v>206</v>
      </c>
      <c r="BN84" s="202" t="s">
        <v>207</v>
      </c>
    </row>
    <row r="85" spans="1:66" x14ac:dyDescent="0.25">
      <c r="P85" s="172" t="s">
        <v>126</v>
      </c>
      <c r="Q85" s="510">
        <v>130080</v>
      </c>
      <c r="R85" s="234">
        <v>218705</v>
      </c>
      <c r="S85" s="234">
        <v>213145</v>
      </c>
      <c r="T85" s="234">
        <v>225715</v>
      </c>
      <c r="U85" s="234">
        <v>121545</v>
      </c>
      <c r="V85" s="83">
        <f>Q85+R85+S85+T85+U85</f>
        <v>909190</v>
      </c>
      <c r="W85" s="173">
        <f>V85+W69</f>
        <v>4176935</v>
      </c>
      <c r="X85" s="580" t="s">
        <v>107</v>
      </c>
      <c r="Y85" s="540" t="s">
        <v>109</v>
      </c>
      <c r="Z85" s="381">
        <v>3376</v>
      </c>
      <c r="AA85" s="538">
        <v>5554</v>
      </c>
      <c r="AB85" s="538">
        <v>5457</v>
      </c>
      <c r="AC85" s="538">
        <v>5769</v>
      </c>
      <c r="AD85" s="538">
        <v>3139</v>
      </c>
      <c r="AE85" s="175">
        <f t="shared" ref="AE85:AE94" si="29">AD85+AC85+AB85+AA85+Z85</f>
        <v>23295</v>
      </c>
      <c r="AF85" s="176">
        <f>AE85/AE95*100</f>
        <v>74.865021210952563</v>
      </c>
      <c r="AG85" s="177">
        <f>AE85/AE86</f>
        <v>431.38888888888891</v>
      </c>
      <c r="AI85" s="171"/>
      <c r="AJ85" s="170"/>
      <c r="AK85" s="170"/>
      <c r="AL85" s="171"/>
      <c r="AM85" s="171"/>
      <c r="AV85" s="519" t="s">
        <v>387</v>
      </c>
      <c r="AW85" s="99"/>
      <c r="AX85" s="99"/>
      <c r="AY85" s="99">
        <v>111</v>
      </c>
      <c r="AZ85" s="99">
        <v>1075</v>
      </c>
      <c r="BA85" s="99"/>
      <c r="BB85" s="99"/>
      <c r="BC85" s="99"/>
      <c r="BD85" s="99"/>
      <c r="BE85" s="99"/>
      <c r="BF85" s="99"/>
      <c r="BG85" s="99"/>
      <c r="BH85" s="99"/>
      <c r="BI85" s="99"/>
      <c r="BJ85" s="99"/>
      <c r="BK85" s="99"/>
      <c r="BL85" s="99"/>
      <c r="BM85" s="99"/>
      <c r="BN85" s="178"/>
    </row>
    <row r="86" spans="1:66" x14ac:dyDescent="0.25">
      <c r="O86" s="437">
        <f>L97*'Daily Ave Price'!$U$171/100*2.5</f>
        <v>58485.513441897405</v>
      </c>
      <c r="P86" s="179" t="s">
        <v>127</v>
      </c>
      <c r="Q86" s="179">
        <v>428915.35</v>
      </c>
      <c r="R86" s="180">
        <v>481290.15</v>
      </c>
      <c r="S86" s="180">
        <v>645380.85</v>
      </c>
      <c r="T86" s="180">
        <v>639530.55000000005</v>
      </c>
      <c r="U86" s="180">
        <v>333108.15000000002</v>
      </c>
      <c r="V86" s="365">
        <f>Q86+R86+S86+T86+U86</f>
        <v>2528225.0500000003</v>
      </c>
      <c r="W86" s="366">
        <f>V86+W70</f>
        <v>11762198.15</v>
      </c>
      <c r="X86" s="581"/>
      <c r="Y86" s="541" t="s">
        <v>114</v>
      </c>
      <c r="Z86" s="383">
        <v>13</v>
      </c>
      <c r="AA86" s="391">
        <v>13</v>
      </c>
      <c r="AB86" s="391">
        <v>11</v>
      </c>
      <c r="AC86" s="391">
        <v>8</v>
      </c>
      <c r="AD86" s="391">
        <v>9</v>
      </c>
      <c r="AE86" s="175">
        <f t="shared" si="29"/>
        <v>54</v>
      </c>
      <c r="AF86" s="176">
        <f>AE86/AE96*100</f>
        <v>48.648648648648653</v>
      </c>
      <c r="AG86" s="177"/>
      <c r="AI86" s="170" t="s">
        <v>303</v>
      </c>
      <c r="AJ86" s="170">
        <v>10645</v>
      </c>
      <c r="AK86" s="170" t="s">
        <v>304</v>
      </c>
      <c r="AL86" s="182">
        <v>0.46</v>
      </c>
      <c r="AM86" s="170">
        <v>30</v>
      </c>
      <c r="AN86" t="s">
        <v>308</v>
      </c>
      <c r="AO86">
        <v>4030</v>
      </c>
      <c r="AP86">
        <v>10062</v>
      </c>
      <c r="AQ86">
        <v>10696</v>
      </c>
      <c r="AR86">
        <v>7059</v>
      </c>
      <c r="AS86">
        <v>5585</v>
      </c>
      <c r="AT86">
        <v>10645</v>
      </c>
      <c r="AV86" s="519" t="s">
        <v>388</v>
      </c>
      <c r="AW86" s="99"/>
      <c r="AX86" s="99"/>
      <c r="AY86" s="99"/>
      <c r="AZ86" s="99"/>
      <c r="BA86" s="99"/>
      <c r="BB86" s="99"/>
      <c r="BC86" s="99"/>
      <c r="BD86" s="99"/>
      <c r="BE86" s="99">
        <v>113</v>
      </c>
      <c r="BF86" s="99"/>
      <c r="BG86" s="99"/>
      <c r="BH86" s="99"/>
      <c r="BI86" s="99"/>
      <c r="BJ86" s="99"/>
      <c r="BK86" s="99"/>
      <c r="BL86" s="99"/>
      <c r="BM86" s="99"/>
      <c r="BN86" s="178"/>
    </row>
    <row r="87" spans="1:66" x14ac:dyDescent="0.25">
      <c r="O87" s="437">
        <f>L98*'Daily Ave Price'!$U$171/100*2</f>
        <v>4300.7440464820775</v>
      </c>
      <c r="P87" s="179" t="s">
        <v>128</v>
      </c>
      <c r="Q87" s="179">
        <v>3.3</v>
      </c>
      <c r="R87" s="180">
        <v>2.2000000000000002</v>
      </c>
      <c r="S87" s="180">
        <v>3.03</v>
      </c>
      <c r="T87" s="180">
        <v>2.83</v>
      </c>
      <c r="U87" s="180">
        <v>2.74</v>
      </c>
      <c r="V87" s="180">
        <f>AVERAGE(S87:U87)</f>
        <v>2.8666666666666667</v>
      </c>
      <c r="W87" s="173"/>
      <c r="X87" s="581"/>
      <c r="Y87" s="542" t="s">
        <v>110</v>
      </c>
      <c r="Z87" s="371">
        <v>402</v>
      </c>
      <c r="AA87" s="392">
        <v>1113</v>
      </c>
      <c r="AB87" s="392">
        <v>132</v>
      </c>
      <c r="AC87" s="392">
        <v>0</v>
      </c>
      <c r="AD87" s="392">
        <v>57</v>
      </c>
      <c r="AE87" s="184">
        <f t="shared" si="29"/>
        <v>1704</v>
      </c>
      <c r="AF87" s="185">
        <f>AE87/AE95*100</f>
        <v>5.4762822984959509</v>
      </c>
      <c r="AG87" s="186">
        <f>AE87/AE88</f>
        <v>94.666666666666671</v>
      </c>
      <c r="AI87" s="170" t="s">
        <v>303</v>
      </c>
      <c r="AJ87" s="170">
        <v>12650</v>
      </c>
      <c r="AK87" s="170" t="s">
        <v>305</v>
      </c>
      <c r="AL87" s="182">
        <v>0.54</v>
      </c>
      <c r="AM87" s="170">
        <v>28</v>
      </c>
      <c r="AN87" t="s">
        <v>309</v>
      </c>
      <c r="AO87">
        <v>4481</v>
      </c>
      <c r="AP87">
        <v>10682</v>
      </c>
      <c r="AQ87">
        <v>14526</v>
      </c>
      <c r="AR87">
        <v>11331</v>
      </c>
      <c r="AS87">
        <v>8425</v>
      </c>
      <c r="AT87">
        <v>12650</v>
      </c>
      <c r="AV87" s="519" t="s">
        <v>389</v>
      </c>
      <c r="AW87" s="99">
        <v>107</v>
      </c>
      <c r="AX87" s="99"/>
      <c r="AY87" s="99"/>
      <c r="AZ87" s="99">
        <v>374</v>
      </c>
      <c r="BA87" s="99"/>
      <c r="BB87" s="99"/>
      <c r="BC87" s="99"/>
      <c r="BD87" s="99">
        <v>122</v>
      </c>
      <c r="BE87" s="99"/>
      <c r="BF87" s="99"/>
      <c r="BG87" s="99"/>
      <c r="BH87" s="99"/>
      <c r="BI87" s="99"/>
      <c r="BJ87" s="99"/>
      <c r="BK87" s="99"/>
      <c r="BL87" s="99"/>
      <c r="BM87" s="99"/>
      <c r="BN87" s="178"/>
    </row>
    <row r="88" spans="1:66" x14ac:dyDescent="0.25">
      <c r="P88" s="162"/>
      <c r="Q88" s="343"/>
      <c r="R88" s="160"/>
      <c r="S88" s="160"/>
      <c r="T88" s="160"/>
      <c r="U88" s="160"/>
      <c r="V88" s="235"/>
      <c r="W88" s="364"/>
      <c r="X88" s="581"/>
      <c r="Y88" s="542" t="s">
        <v>114</v>
      </c>
      <c r="Z88" s="371">
        <v>4</v>
      </c>
      <c r="AA88" s="392">
        <v>7</v>
      </c>
      <c r="AB88" s="392">
        <v>4</v>
      </c>
      <c r="AC88" s="392">
        <v>0</v>
      </c>
      <c r="AD88" s="392">
        <v>3</v>
      </c>
      <c r="AE88" s="184">
        <f t="shared" si="29"/>
        <v>18</v>
      </c>
      <c r="AF88" s="185">
        <f>AE88/AE96*100</f>
        <v>16.216216216216218</v>
      </c>
      <c r="AG88" s="186"/>
      <c r="AI88" s="170" t="s">
        <v>303</v>
      </c>
      <c r="AJ88" s="170">
        <v>0</v>
      </c>
      <c r="AK88" s="170" t="s">
        <v>18</v>
      </c>
      <c r="AL88" s="182">
        <v>0</v>
      </c>
      <c r="AM88" s="170">
        <v>0</v>
      </c>
      <c r="AV88" s="519" t="s">
        <v>390</v>
      </c>
      <c r="AW88" s="99"/>
      <c r="AX88" s="99"/>
      <c r="AY88" s="99"/>
      <c r="AZ88" s="99">
        <v>1446</v>
      </c>
      <c r="BA88" s="99"/>
      <c r="BB88" s="99"/>
      <c r="BC88" s="99"/>
      <c r="BD88" s="99"/>
      <c r="BE88" s="99"/>
      <c r="BF88" s="99"/>
      <c r="BG88" s="99"/>
      <c r="BH88" s="99"/>
      <c r="BI88" s="99"/>
      <c r="BJ88" s="99"/>
      <c r="BK88" s="99"/>
      <c r="BL88" s="99"/>
      <c r="BM88" s="99"/>
      <c r="BN88" s="178"/>
    </row>
    <row r="89" spans="1:66" x14ac:dyDescent="0.25">
      <c r="P89" s="464" t="s">
        <v>120</v>
      </c>
      <c r="Q89" s="512">
        <v>254193.5</v>
      </c>
      <c r="R89" s="217">
        <v>84130.5</v>
      </c>
      <c r="S89" s="217">
        <v>9494.5</v>
      </c>
      <c r="T89" s="217">
        <v>113274.5</v>
      </c>
      <c r="U89" s="217">
        <v>83336.5</v>
      </c>
      <c r="V89" s="217">
        <f>Q89+R89+S89+T89+U89</f>
        <v>544429.5</v>
      </c>
      <c r="W89" s="465">
        <f>V89+W73</f>
        <v>2579121</v>
      </c>
      <c r="X89" s="581"/>
      <c r="Y89" s="543" t="s">
        <v>111</v>
      </c>
      <c r="Z89" s="373">
        <v>2699</v>
      </c>
      <c r="AA89" s="393">
        <v>573</v>
      </c>
      <c r="AB89" s="393">
        <v>332</v>
      </c>
      <c r="AC89" s="393">
        <v>561</v>
      </c>
      <c r="AD89" s="393">
        <v>1021</v>
      </c>
      <c r="AE89" s="192">
        <f t="shared" si="29"/>
        <v>5186</v>
      </c>
      <c r="AF89" s="193">
        <f>AE89/AE95*100</f>
        <v>16.666666666666664</v>
      </c>
      <c r="AG89" s="194">
        <f>AE89/AE90</f>
        <v>148.17142857142858</v>
      </c>
      <c r="AI89" s="171"/>
      <c r="AJ89" s="171"/>
      <c r="AK89" s="171"/>
      <c r="AL89" s="171"/>
      <c r="AM89" s="171"/>
      <c r="AV89" s="519" t="s">
        <v>237</v>
      </c>
      <c r="AW89" s="99"/>
      <c r="AX89" s="99"/>
      <c r="AY89" s="99"/>
      <c r="AZ89" s="99">
        <v>144</v>
      </c>
      <c r="BA89" s="99">
        <v>1690</v>
      </c>
      <c r="BB89" s="99">
        <v>74</v>
      </c>
      <c r="BC89" s="99"/>
      <c r="BD89" s="99"/>
      <c r="BE89" s="99"/>
      <c r="BF89" s="99"/>
      <c r="BG89" s="99"/>
      <c r="BH89" s="99"/>
      <c r="BI89" s="99"/>
      <c r="BJ89" s="99"/>
      <c r="BK89" s="99"/>
      <c r="BL89" s="99"/>
      <c r="BM89" s="99"/>
      <c r="BN89" s="178"/>
    </row>
    <row r="90" spans="1:66" ht="15.75" thickBot="1" x14ac:dyDescent="0.3">
      <c r="P90" s="466" t="s">
        <v>121</v>
      </c>
      <c r="Q90" s="466">
        <v>803625.6</v>
      </c>
      <c r="R90" s="467">
        <v>278275.90000000002</v>
      </c>
      <c r="S90" s="467">
        <v>39940.82</v>
      </c>
      <c r="T90" s="467">
        <v>348970.5</v>
      </c>
      <c r="U90" s="467">
        <v>255468.2</v>
      </c>
      <c r="V90" s="468">
        <f>Q90+R90+S90+T90+U90</f>
        <v>1726281.02</v>
      </c>
      <c r="W90" s="469">
        <f>V90+W74</f>
        <v>8736471.0700000003</v>
      </c>
      <c r="X90" s="581"/>
      <c r="Y90" s="543" t="s">
        <v>114</v>
      </c>
      <c r="Z90" s="373">
        <v>14</v>
      </c>
      <c r="AA90" s="393">
        <v>4</v>
      </c>
      <c r="AB90" s="393">
        <v>3</v>
      </c>
      <c r="AC90" s="393">
        <v>6</v>
      </c>
      <c r="AD90" s="393">
        <v>8</v>
      </c>
      <c r="AE90" s="192">
        <f t="shared" si="29"/>
        <v>35</v>
      </c>
      <c r="AF90" s="193">
        <f>AE90/AE96*100</f>
        <v>31.531531531531531</v>
      </c>
      <c r="AG90" s="194"/>
      <c r="AI90" s="170" t="s">
        <v>306</v>
      </c>
      <c r="AJ90" s="170">
        <v>18039</v>
      </c>
      <c r="AK90" s="182"/>
      <c r="AL90" s="171"/>
      <c r="AM90" s="170">
        <v>44</v>
      </c>
      <c r="AV90" s="536" t="s">
        <v>310</v>
      </c>
      <c r="AW90" s="96">
        <f>SUM(AW85:AW89)</f>
        <v>107</v>
      </c>
      <c r="AX90" s="96">
        <f t="shared" ref="AX90:BN90" si="30">SUM(AX85:AX89)</f>
        <v>0</v>
      </c>
      <c r="AY90" s="96">
        <f t="shared" si="30"/>
        <v>111</v>
      </c>
      <c r="AZ90" s="96">
        <f t="shared" si="30"/>
        <v>3039</v>
      </c>
      <c r="BA90" s="96">
        <f t="shared" si="30"/>
        <v>1690</v>
      </c>
      <c r="BB90" s="96">
        <f t="shared" si="30"/>
        <v>74</v>
      </c>
      <c r="BC90" s="96">
        <f t="shared" si="30"/>
        <v>0</v>
      </c>
      <c r="BD90" s="96">
        <f t="shared" si="30"/>
        <v>122</v>
      </c>
      <c r="BE90" s="96">
        <f t="shared" si="30"/>
        <v>113</v>
      </c>
      <c r="BF90" s="96">
        <f t="shared" si="30"/>
        <v>0</v>
      </c>
      <c r="BG90" s="96">
        <f t="shared" si="30"/>
        <v>0</v>
      </c>
      <c r="BH90" s="96">
        <f t="shared" si="30"/>
        <v>0</v>
      </c>
      <c r="BI90" s="96">
        <f t="shared" si="30"/>
        <v>0</v>
      </c>
      <c r="BJ90" s="96">
        <f t="shared" si="30"/>
        <v>0</v>
      </c>
      <c r="BK90" s="96">
        <f t="shared" si="30"/>
        <v>0</v>
      </c>
      <c r="BL90" s="96">
        <f t="shared" si="30"/>
        <v>0</v>
      </c>
      <c r="BM90" s="96">
        <f t="shared" si="30"/>
        <v>0</v>
      </c>
      <c r="BN90" s="218">
        <f t="shared" si="30"/>
        <v>0</v>
      </c>
    </row>
    <row r="91" spans="1:66" x14ac:dyDescent="0.25">
      <c r="P91" s="466" t="s">
        <v>122</v>
      </c>
      <c r="Q91" s="466">
        <v>3.16</v>
      </c>
      <c r="R91" s="467">
        <v>3.3</v>
      </c>
      <c r="S91" s="467">
        <v>4.2</v>
      </c>
      <c r="T91" s="467">
        <v>3.08</v>
      </c>
      <c r="U91" s="467">
        <v>3.06</v>
      </c>
      <c r="V91" s="467">
        <f>AVERAGE(S91:U91)</f>
        <v>3.4466666666666668</v>
      </c>
      <c r="W91" s="465"/>
      <c r="X91" s="581"/>
      <c r="Y91" s="544" t="s">
        <v>112</v>
      </c>
      <c r="Z91" s="375">
        <v>548</v>
      </c>
      <c r="AA91" s="394">
        <v>0</v>
      </c>
      <c r="AB91" s="394">
        <v>0</v>
      </c>
      <c r="AC91" s="394">
        <v>383</v>
      </c>
      <c r="AD91" s="394">
        <v>0</v>
      </c>
      <c r="AE91" s="198">
        <f t="shared" si="29"/>
        <v>931</v>
      </c>
      <c r="AF91" s="199">
        <f>AE91/AE95*100</f>
        <v>2.9920298238848182</v>
      </c>
      <c r="AG91" s="200">
        <f>AE91/AE92</f>
        <v>232.75</v>
      </c>
      <c r="AI91" s="170" t="s">
        <v>61</v>
      </c>
      <c r="AJ91" s="170">
        <v>5256</v>
      </c>
      <c r="AK91" s="182"/>
      <c r="AL91" s="171"/>
      <c r="AM91" s="170">
        <v>14</v>
      </c>
      <c r="AN91" t="s">
        <v>310</v>
      </c>
      <c r="AO91">
        <f>AJ84</f>
        <v>23295</v>
      </c>
    </row>
    <row r="92" spans="1:66" ht="15.75" thickBot="1" x14ac:dyDescent="0.3">
      <c r="P92" s="162"/>
      <c r="Q92" s="162"/>
      <c r="R92" s="43"/>
      <c r="S92" s="43"/>
      <c r="T92" s="43"/>
      <c r="U92" s="43"/>
      <c r="V92" s="235"/>
      <c r="W92" s="364"/>
      <c r="X92" s="581"/>
      <c r="Y92" s="544" t="s">
        <v>114</v>
      </c>
      <c r="Z92" s="375">
        <v>3</v>
      </c>
      <c r="AA92" s="394">
        <v>0</v>
      </c>
      <c r="AB92" s="394">
        <v>0</v>
      </c>
      <c r="AC92" s="394">
        <v>1</v>
      </c>
      <c r="AD92" s="394">
        <v>0</v>
      </c>
      <c r="AE92" s="198">
        <f t="shared" si="29"/>
        <v>4</v>
      </c>
      <c r="AF92" s="199">
        <f>AE92/AE96*100</f>
        <v>3.6036036036036037</v>
      </c>
      <c r="AG92" s="200"/>
      <c r="AN92" t="s">
        <v>311</v>
      </c>
      <c r="AO92">
        <f>AO91+AO76</f>
        <v>110172</v>
      </c>
    </row>
    <row r="93" spans="1:66" ht="15.75" thickBot="1" x14ac:dyDescent="0.3">
      <c r="P93" s="203" t="s">
        <v>123</v>
      </c>
      <c r="Q93" s="203">
        <v>102036</v>
      </c>
      <c r="R93" s="204">
        <v>22643</v>
      </c>
      <c r="S93" s="204">
        <v>12628</v>
      </c>
      <c r="T93" s="204">
        <v>21839</v>
      </c>
      <c r="U93" s="204">
        <v>37905</v>
      </c>
      <c r="V93" s="204">
        <f>Q93+R93+S93+T93+U93</f>
        <v>197051</v>
      </c>
      <c r="W93" s="205">
        <f>V93+W77</f>
        <v>1355951</v>
      </c>
      <c r="X93" s="581"/>
      <c r="Y93" s="545" t="s">
        <v>113</v>
      </c>
      <c r="Z93" s="377">
        <v>0</v>
      </c>
      <c r="AA93" s="395">
        <v>0</v>
      </c>
      <c r="AB93" s="395">
        <v>0</v>
      </c>
      <c r="AC93" s="395">
        <v>0</v>
      </c>
      <c r="AD93" s="395">
        <v>0</v>
      </c>
      <c r="AE93" s="49">
        <f t="shared" si="29"/>
        <v>0</v>
      </c>
      <c r="AF93" s="207">
        <f>AE93/AE95*100</f>
        <v>0</v>
      </c>
      <c r="AG93" s="208"/>
      <c r="AV93" s="578" t="s">
        <v>147</v>
      </c>
      <c r="AW93" s="579"/>
      <c r="AX93" s="399">
        <v>45667</v>
      </c>
      <c r="AY93" s="399">
        <v>45674</v>
      </c>
      <c r="AZ93" s="399">
        <v>45681</v>
      </c>
      <c r="BA93" s="537">
        <v>45688</v>
      </c>
      <c r="BB93" s="104">
        <v>45695</v>
      </c>
    </row>
    <row r="94" spans="1:66" ht="15.75" thickBot="1" x14ac:dyDescent="0.3">
      <c r="P94" s="210" t="s">
        <v>124</v>
      </c>
      <c r="Q94" s="210">
        <v>265728</v>
      </c>
      <c r="R94" s="211">
        <v>64508.5</v>
      </c>
      <c r="S94" s="211">
        <v>35334.199999999997</v>
      </c>
      <c r="T94" s="211">
        <v>53620.800000000003</v>
      </c>
      <c r="U94" s="211">
        <v>116433</v>
      </c>
      <c r="V94" s="369">
        <f>Q94+R94+S94+T94+U94</f>
        <v>535624.5</v>
      </c>
      <c r="W94" s="370">
        <f>V94+W78</f>
        <v>3912928.9499999997</v>
      </c>
      <c r="X94" s="582"/>
      <c r="Y94" s="546" t="s">
        <v>114</v>
      </c>
      <c r="Z94" s="379">
        <v>0</v>
      </c>
      <c r="AA94" s="380">
        <v>0</v>
      </c>
      <c r="AB94" s="380">
        <v>0</v>
      </c>
      <c r="AC94" s="380">
        <v>0</v>
      </c>
      <c r="AD94" s="380">
        <v>0</v>
      </c>
      <c r="AE94" s="213">
        <f t="shared" si="29"/>
        <v>0</v>
      </c>
      <c r="AF94" s="214">
        <f>AE94/AE96*100</f>
        <v>0</v>
      </c>
      <c r="AG94" s="208"/>
      <c r="AV94" s="517" t="s">
        <v>317</v>
      </c>
      <c r="AW94" s="67"/>
      <c r="AX94" s="99">
        <v>1572</v>
      </c>
      <c r="AY94" s="99">
        <v>2639</v>
      </c>
      <c r="AZ94" s="99">
        <v>2811</v>
      </c>
      <c r="BA94" s="178">
        <v>2585</v>
      </c>
      <c r="BB94" s="99">
        <v>7163</v>
      </c>
    </row>
    <row r="95" spans="1:66" x14ac:dyDescent="0.25">
      <c r="A95" s="215" t="s">
        <v>385</v>
      </c>
      <c r="B95" s="215" t="s">
        <v>0</v>
      </c>
      <c r="C95" s="215" t="s">
        <v>297</v>
      </c>
      <c r="D95" s="215" t="s">
        <v>1</v>
      </c>
      <c r="E95" s="215" t="s">
        <v>298</v>
      </c>
      <c r="F95" s="215" t="s">
        <v>2</v>
      </c>
      <c r="G95" s="215" t="s">
        <v>298</v>
      </c>
      <c r="H95" s="215" t="s">
        <v>3</v>
      </c>
      <c r="I95" s="215" t="s">
        <v>297</v>
      </c>
      <c r="J95" s="215" t="s">
        <v>299</v>
      </c>
      <c r="K95" s="215" t="s">
        <v>297</v>
      </c>
      <c r="L95" s="215" t="s">
        <v>25</v>
      </c>
      <c r="M95" s="215" t="s">
        <v>298</v>
      </c>
      <c r="O95" s="437">
        <f>O86+O87</f>
        <v>62786.25748837948</v>
      </c>
      <c r="P95" s="210" t="s">
        <v>125</v>
      </c>
      <c r="Q95" s="210">
        <v>2.6</v>
      </c>
      <c r="R95" s="211">
        <v>2.84</v>
      </c>
      <c r="S95" s="211">
        <v>2.79</v>
      </c>
      <c r="T95" s="211">
        <v>2.4500000000000002</v>
      </c>
      <c r="U95" s="211">
        <v>3.07</v>
      </c>
      <c r="V95" s="211">
        <f>AVERAGE(S95:U95)</f>
        <v>2.77</v>
      </c>
      <c r="W95" s="205"/>
      <c r="AE95" s="74">
        <f>AE85+AE87+AE89+AE91</f>
        <v>31116</v>
      </c>
      <c r="AV95" s="517" t="s">
        <v>318</v>
      </c>
      <c r="AW95" s="43"/>
      <c r="AX95" s="99">
        <v>0</v>
      </c>
      <c r="AY95" s="99">
        <v>0</v>
      </c>
      <c r="AZ95" s="66">
        <v>578</v>
      </c>
      <c r="BA95" s="178">
        <v>645</v>
      </c>
      <c r="BB95" s="99">
        <v>3039</v>
      </c>
    </row>
    <row r="96" spans="1:66" ht="15.75" thickBot="1" x14ac:dyDescent="0.3">
      <c r="A96" s="216" t="s">
        <v>300</v>
      </c>
      <c r="B96" s="217">
        <f>'White Fish 2025'!F12</f>
        <v>3376</v>
      </c>
      <c r="C96" s="217">
        <f>C97+C98</f>
        <v>13</v>
      </c>
      <c r="D96" s="217">
        <f>'White Fish 2025'!N12</f>
        <v>5554</v>
      </c>
      <c r="E96" s="217">
        <f>E97+E98</f>
        <v>13</v>
      </c>
      <c r="F96" s="217">
        <f>'White Fish 2025'!V12</f>
        <v>5457</v>
      </c>
      <c r="G96" s="217">
        <f>G97+G98</f>
        <v>15</v>
      </c>
      <c r="H96" s="217">
        <f>'White Fish 2025'!AD12</f>
        <v>5769</v>
      </c>
      <c r="I96" s="217">
        <f>I97+I98</f>
        <v>8</v>
      </c>
      <c r="J96" s="217">
        <f>'White Fish 2025'!AL12</f>
        <v>3139</v>
      </c>
      <c r="K96" s="217">
        <f>K97+K98</f>
        <v>9</v>
      </c>
      <c r="L96" s="217">
        <f>J96+H96+F96+D96+B96</f>
        <v>23295</v>
      </c>
      <c r="M96" s="217">
        <f>M97+M98</f>
        <v>58</v>
      </c>
      <c r="P96" s="95"/>
      <c r="Q96" s="95"/>
      <c r="R96" s="96"/>
      <c r="S96" s="96"/>
      <c r="T96" s="96"/>
      <c r="U96" s="96"/>
      <c r="V96" s="236"/>
      <c r="W96" s="218"/>
      <c r="AE96" s="74">
        <f>AE86+AE88+AE90+AE92</f>
        <v>111</v>
      </c>
      <c r="AV96" s="517" t="s">
        <v>319</v>
      </c>
      <c r="AW96" s="43"/>
      <c r="AX96" s="99">
        <f>AX94-AX95</f>
        <v>1572</v>
      </c>
      <c r="AY96" s="99">
        <f>AY94-AY95</f>
        <v>2639</v>
      </c>
      <c r="AZ96" s="99">
        <f>AZ94-AZ95</f>
        <v>2233</v>
      </c>
      <c r="BA96" s="178">
        <f>BA94-BA95</f>
        <v>1940</v>
      </c>
      <c r="BB96" s="178">
        <f>BB94-BB95</f>
        <v>4124</v>
      </c>
    </row>
    <row r="97" spans="1:67" x14ac:dyDescent="0.25">
      <c r="A97" s="219" t="s">
        <v>301</v>
      </c>
      <c r="B97" s="83">
        <f>B96-B98</f>
        <v>3376</v>
      </c>
      <c r="C97" s="83">
        <f>'White Fish 2025'!L12</f>
        <v>11</v>
      </c>
      <c r="D97" s="83">
        <f>D96-D98</f>
        <v>5554</v>
      </c>
      <c r="E97" s="83">
        <f>'White Fish 2025'!T12</f>
        <v>11</v>
      </c>
      <c r="F97" s="83">
        <f>F96-F98</f>
        <v>4422</v>
      </c>
      <c r="G97" s="83">
        <f>'White Fish 2025'!AB12</f>
        <v>11</v>
      </c>
      <c r="H97" s="83">
        <f>H96-H98</f>
        <v>5124</v>
      </c>
      <c r="I97" s="83">
        <f>'White Fish 2025'!AJ12</f>
        <v>6</v>
      </c>
      <c r="J97" s="83">
        <f>J96-J98</f>
        <v>2858</v>
      </c>
      <c r="K97" s="83">
        <f>'White Fish 2025'!AR12</f>
        <v>5</v>
      </c>
      <c r="L97" s="83">
        <f>B97+D97+F97+H97+J97</f>
        <v>21334</v>
      </c>
      <c r="M97" s="83">
        <f>C97+E97+G97+I97+K97</f>
        <v>44</v>
      </c>
      <c r="AF97" s="385"/>
      <c r="AV97" s="517" t="s">
        <v>320</v>
      </c>
      <c r="AW97" s="43"/>
      <c r="AX97" s="99">
        <v>6</v>
      </c>
      <c r="AY97" s="99">
        <v>7</v>
      </c>
      <c r="AZ97" s="99">
        <v>11</v>
      </c>
      <c r="BA97" s="178">
        <v>10</v>
      </c>
      <c r="BB97" s="99">
        <v>13</v>
      </c>
    </row>
    <row r="98" spans="1:67" ht="15.75" thickBot="1" x14ac:dyDescent="0.3">
      <c r="A98" s="220" t="s">
        <v>302</v>
      </c>
      <c r="B98" s="221">
        <v>0</v>
      </c>
      <c r="C98" s="221">
        <f>'White Fish 2025'!J12</f>
        <v>2</v>
      </c>
      <c r="D98" s="221">
        <v>0</v>
      </c>
      <c r="E98" s="221">
        <f>'White Fish 2025'!R12</f>
        <v>2</v>
      </c>
      <c r="F98" s="221">
        <v>1035</v>
      </c>
      <c r="G98" s="221">
        <f>'White Fish 2025'!Z12</f>
        <v>4</v>
      </c>
      <c r="H98" s="221">
        <v>645</v>
      </c>
      <c r="I98" s="221">
        <f>'White Fish 2025'!AH12</f>
        <v>2</v>
      </c>
      <c r="J98" s="221">
        <v>281</v>
      </c>
      <c r="K98" s="221">
        <f>'White Fish 2025'!AP12</f>
        <v>4</v>
      </c>
      <c r="L98" s="221">
        <f>B98+D98+F98+H98+J98</f>
        <v>1961</v>
      </c>
      <c r="M98" s="221">
        <f>C98+E98+G98+I98+K98</f>
        <v>14</v>
      </c>
      <c r="AF98" s="385"/>
      <c r="AV98" s="518" t="s">
        <v>321</v>
      </c>
      <c r="AW98" s="96"/>
      <c r="AX98" s="304">
        <f>AX94/AX97</f>
        <v>262</v>
      </c>
      <c r="AY98" s="304">
        <f t="shared" ref="AY98:BB98" si="31">AY94/AY97</f>
        <v>377</v>
      </c>
      <c r="AZ98" s="341">
        <f t="shared" si="31"/>
        <v>255.54545454545453</v>
      </c>
      <c r="BA98" s="342">
        <f t="shared" si="31"/>
        <v>258.5</v>
      </c>
      <c r="BB98" s="342">
        <f t="shared" si="31"/>
        <v>551</v>
      </c>
    </row>
    <row r="99" spans="1:67" s="163" customFormat="1" ht="15.75" thickBot="1" x14ac:dyDescent="0.3">
      <c r="O99" s="450"/>
    </row>
    <row r="100" spans="1:67" ht="30.75" thickBot="1" x14ac:dyDescent="0.3">
      <c r="P100" s="164"/>
      <c r="Q100" s="104">
        <v>45698</v>
      </c>
      <c r="R100" s="104">
        <v>45699</v>
      </c>
      <c r="S100" s="104">
        <v>45700</v>
      </c>
      <c r="T100" s="104">
        <v>45701</v>
      </c>
      <c r="U100" s="104">
        <v>45702</v>
      </c>
      <c r="V100" s="165"/>
      <c r="W100" s="166" t="s">
        <v>293</v>
      </c>
      <c r="X100" s="88"/>
      <c r="Y100" s="539"/>
      <c r="Z100" s="104">
        <v>45698</v>
      </c>
      <c r="AA100" s="104">
        <v>45699</v>
      </c>
      <c r="AB100" s="104">
        <v>45700</v>
      </c>
      <c r="AC100" s="104">
        <v>45701</v>
      </c>
      <c r="AD100" s="104">
        <v>45702</v>
      </c>
      <c r="AE100" s="167" t="s">
        <v>13</v>
      </c>
      <c r="AF100" s="168" t="s">
        <v>294</v>
      </c>
      <c r="AG100" s="169" t="s">
        <v>295</v>
      </c>
      <c r="AI100" s="170" t="s">
        <v>303</v>
      </c>
      <c r="AJ100" s="170">
        <v>19592</v>
      </c>
      <c r="AK100" s="170"/>
      <c r="AL100" s="171"/>
      <c r="AM100" s="170" t="s">
        <v>11</v>
      </c>
      <c r="AO100" t="s">
        <v>313</v>
      </c>
      <c r="AP100" t="s">
        <v>312</v>
      </c>
      <c r="AQ100" t="s">
        <v>358</v>
      </c>
      <c r="AR100" s="68" t="s">
        <v>375</v>
      </c>
      <c r="AS100" s="68" t="s">
        <v>378</v>
      </c>
      <c r="AT100" t="s">
        <v>386</v>
      </c>
      <c r="AU100" t="s">
        <v>392</v>
      </c>
      <c r="AW100" s="109"/>
      <c r="AX100" s="201" t="s">
        <v>150</v>
      </c>
      <c r="AY100" s="201" t="s">
        <v>171</v>
      </c>
      <c r="AZ100" s="201" t="s">
        <v>172</v>
      </c>
      <c r="BA100" s="201" t="s">
        <v>147</v>
      </c>
      <c r="BB100" s="201" t="s">
        <v>152</v>
      </c>
      <c r="BC100" s="201" t="s">
        <v>173</v>
      </c>
      <c r="BD100" s="201" t="s">
        <v>314</v>
      </c>
      <c r="BE100" s="201" t="s">
        <v>174</v>
      </c>
      <c r="BF100" s="252" t="s">
        <v>175</v>
      </c>
      <c r="BG100" s="201" t="s">
        <v>176</v>
      </c>
      <c r="BH100" s="201" t="s">
        <v>177</v>
      </c>
      <c r="BI100" s="252" t="s">
        <v>178</v>
      </c>
      <c r="BJ100" s="252" t="s">
        <v>186</v>
      </c>
      <c r="BK100" s="201" t="s">
        <v>188</v>
      </c>
      <c r="BL100" s="201" t="s">
        <v>189</v>
      </c>
      <c r="BM100" s="201" t="s">
        <v>190</v>
      </c>
      <c r="BN100" s="201" t="s">
        <v>206</v>
      </c>
      <c r="BO100" s="202" t="s">
        <v>207</v>
      </c>
    </row>
    <row r="101" spans="1:67" x14ac:dyDescent="0.25">
      <c r="P101" s="172" t="s">
        <v>126</v>
      </c>
      <c r="Q101" s="234">
        <v>97200</v>
      </c>
      <c r="R101" s="234">
        <v>200485</v>
      </c>
      <c r="S101" s="234">
        <v>245355</v>
      </c>
      <c r="T101" s="234">
        <v>138080</v>
      </c>
      <c r="U101" s="234">
        <v>81905</v>
      </c>
      <c r="V101" s="83">
        <f>Q101+R101+S101+T101+U101</f>
        <v>763025</v>
      </c>
      <c r="W101" s="173">
        <f>V101+W85</f>
        <v>4939960</v>
      </c>
      <c r="X101" s="580" t="s">
        <v>107</v>
      </c>
      <c r="Y101" s="540" t="s">
        <v>109</v>
      </c>
      <c r="Z101" s="538">
        <v>2509</v>
      </c>
      <c r="AA101" s="538">
        <v>5160</v>
      </c>
      <c r="AB101" s="538">
        <v>6290</v>
      </c>
      <c r="AC101" s="538">
        <v>3537</v>
      </c>
      <c r="AD101" s="538">
        <v>2096</v>
      </c>
      <c r="AE101" s="175">
        <f t="shared" ref="AE101:AE110" si="32">AD101+AC101+AB101+AA101+Z101</f>
        <v>19592</v>
      </c>
      <c r="AF101" s="176">
        <f>AE101/AE111*100</f>
        <v>64.360566341447395</v>
      </c>
      <c r="AG101" s="177">
        <f>AE101/AE102</f>
        <v>399.83673469387753</v>
      </c>
      <c r="AI101" s="171"/>
      <c r="AJ101" s="170"/>
      <c r="AK101" s="170"/>
      <c r="AL101" s="171"/>
      <c r="AM101" s="171"/>
      <c r="AW101" s="519" t="s">
        <v>393</v>
      </c>
      <c r="AX101" s="99"/>
      <c r="AY101" s="99"/>
      <c r="AZ101" s="99"/>
      <c r="BA101" s="99">
        <v>560</v>
      </c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178"/>
    </row>
    <row r="102" spans="1:67" x14ac:dyDescent="0.25">
      <c r="O102" s="437">
        <f>L113*'Daily Ave Price'!U203/100*2.5</f>
        <v>48423.33496772917</v>
      </c>
      <c r="P102" s="179" t="s">
        <v>127</v>
      </c>
      <c r="Q102" s="180">
        <v>309003.8</v>
      </c>
      <c r="R102" s="180">
        <v>602630.55000000005</v>
      </c>
      <c r="S102" s="180">
        <v>719867.4</v>
      </c>
      <c r="T102" s="180">
        <v>393557.6</v>
      </c>
      <c r="U102" s="180">
        <v>289145.90000000002</v>
      </c>
      <c r="V102" s="365">
        <f>Q102+R102+S102+T102+U102</f>
        <v>2314205.25</v>
      </c>
      <c r="W102" s="366">
        <f>V102+W86</f>
        <v>14076403.4</v>
      </c>
      <c r="X102" s="581"/>
      <c r="Y102" s="541" t="s">
        <v>114</v>
      </c>
      <c r="Z102" s="391">
        <v>6</v>
      </c>
      <c r="AA102" s="391">
        <v>10</v>
      </c>
      <c r="AB102" s="391">
        <v>15</v>
      </c>
      <c r="AC102" s="391">
        <v>8</v>
      </c>
      <c r="AD102" s="391">
        <v>10</v>
      </c>
      <c r="AE102" s="175">
        <f t="shared" si="32"/>
        <v>49</v>
      </c>
      <c r="AF102" s="176">
        <f>AE102/AE112*100</f>
        <v>39.200000000000003</v>
      </c>
      <c r="AG102" s="177"/>
      <c r="AI102" s="170" t="s">
        <v>303</v>
      </c>
      <c r="AJ102" s="170">
        <v>9153</v>
      </c>
      <c r="AK102" s="170" t="s">
        <v>304</v>
      </c>
      <c r="AL102" s="182">
        <v>0.47</v>
      </c>
      <c r="AM102" s="170">
        <v>26</v>
      </c>
      <c r="AN102" t="s">
        <v>308</v>
      </c>
      <c r="AO102">
        <v>4030</v>
      </c>
      <c r="AP102">
        <v>10062</v>
      </c>
      <c r="AQ102">
        <v>10696</v>
      </c>
      <c r="AR102">
        <v>7059</v>
      </c>
      <c r="AS102">
        <v>5585</v>
      </c>
      <c r="AT102">
        <v>10645</v>
      </c>
      <c r="AU102">
        <v>9153</v>
      </c>
      <c r="AW102" s="519" t="s">
        <v>394</v>
      </c>
      <c r="AX102" s="99"/>
      <c r="AY102" s="99"/>
      <c r="AZ102" s="99"/>
      <c r="BA102" s="99">
        <v>664</v>
      </c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178"/>
    </row>
    <row r="103" spans="1:67" x14ac:dyDescent="0.25">
      <c r="O103" s="437">
        <f>L114*'Daily Ave Price'!U203/100*2</f>
        <v>9082.3882258166577</v>
      </c>
      <c r="P103" s="179" t="s">
        <v>128</v>
      </c>
      <c r="Q103" s="180">
        <v>3.18</v>
      </c>
      <c r="R103" s="180">
        <v>3.01</v>
      </c>
      <c r="S103" s="180">
        <v>2.93</v>
      </c>
      <c r="T103" s="180">
        <v>2.85</v>
      </c>
      <c r="U103" s="180">
        <v>3.53</v>
      </c>
      <c r="V103" s="180">
        <f>AVERAGE(S103:U103)</f>
        <v>3.1033333333333335</v>
      </c>
      <c r="W103" s="173"/>
      <c r="X103" s="581"/>
      <c r="Y103" s="542" t="s">
        <v>110</v>
      </c>
      <c r="Z103" s="392">
        <v>163</v>
      </c>
      <c r="AA103" s="392">
        <v>253</v>
      </c>
      <c r="AB103" s="392">
        <v>722</v>
      </c>
      <c r="AC103" s="392">
        <v>502</v>
      </c>
      <c r="AD103" s="392">
        <v>115</v>
      </c>
      <c r="AE103" s="184">
        <f t="shared" si="32"/>
        <v>1755</v>
      </c>
      <c r="AF103" s="185">
        <f>AE103/AE111*100</f>
        <v>5.7652508130481914</v>
      </c>
      <c r="AG103" s="186">
        <f>AE103/AE104</f>
        <v>97.5</v>
      </c>
      <c r="AI103" s="170" t="s">
        <v>303</v>
      </c>
      <c r="AJ103" s="170">
        <v>10439</v>
      </c>
      <c r="AK103" s="170" t="s">
        <v>305</v>
      </c>
      <c r="AL103" s="182">
        <v>0.53</v>
      </c>
      <c r="AM103" s="170">
        <v>23</v>
      </c>
      <c r="AN103" t="s">
        <v>309</v>
      </c>
      <c r="AO103">
        <v>4481</v>
      </c>
      <c r="AP103">
        <v>10682</v>
      </c>
      <c r="AQ103">
        <v>14526</v>
      </c>
      <c r="AR103">
        <v>11331</v>
      </c>
      <c r="AS103">
        <v>8425</v>
      </c>
      <c r="AT103">
        <v>12650</v>
      </c>
      <c r="AU103">
        <v>10439</v>
      </c>
      <c r="AW103" s="519" t="s">
        <v>395</v>
      </c>
      <c r="AX103" s="99"/>
      <c r="AY103" s="99"/>
      <c r="AZ103" s="99"/>
      <c r="BA103" s="99"/>
      <c r="BB103" s="99"/>
      <c r="BC103" s="99">
        <v>66</v>
      </c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178"/>
    </row>
    <row r="104" spans="1:67" x14ac:dyDescent="0.25">
      <c r="P104" s="162"/>
      <c r="Q104" s="160"/>
      <c r="R104" s="160"/>
      <c r="S104" s="160"/>
      <c r="T104" s="160"/>
      <c r="U104" s="160"/>
      <c r="V104" s="235"/>
      <c r="W104" s="364"/>
      <c r="X104" s="581"/>
      <c r="Y104" s="542" t="s">
        <v>114</v>
      </c>
      <c r="Z104" s="392">
        <v>2</v>
      </c>
      <c r="AA104" s="392">
        <v>4</v>
      </c>
      <c r="AB104" s="392">
        <v>3</v>
      </c>
      <c r="AC104" s="392">
        <v>5</v>
      </c>
      <c r="AD104" s="392">
        <v>4</v>
      </c>
      <c r="AE104" s="184">
        <f t="shared" si="32"/>
        <v>18</v>
      </c>
      <c r="AF104" s="185">
        <f>AE104/AE112*100</f>
        <v>14.399999999999999</v>
      </c>
      <c r="AG104" s="186"/>
      <c r="AI104" s="170" t="s">
        <v>303</v>
      </c>
      <c r="AJ104" s="170">
        <v>0</v>
      </c>
      <c r="AK104" s="170" t="s">
        <v>18</v>
      </c>
      <c r="AL104" s="182">
        <v>0</v>
      </c>
      <c r="AM104" s="170">
        <v>0</v>
      </c>
      <c r="AW104" s="519" t="s">
        <v>396</v>
      </c>
      <c r="AX104" s="99"/>
      <c r="AY104" s="99"/>
      <c r="AZ104" s="99"/>
      <c r="BA104" s="99">
        <v>1897</v>
      </c>
      <c r="BB104" s="99"/>
      <c r="BC104" s="43"/>
      <c r="BD104" s="99"/>
      <c r="BE104" s="99"/>
      <c r="BF104" s="99">
        <v>64</v>
      </c>
      <c r="BG104" s="99"/>
      <c r="BH104" s="99"/>
      <c r="BI104" s="99"/>
      <c r="BJ104" s="99"/>
      <c r="BK104" s="99"/>
      <c r="BL104" s="99"/>
      <c r="BM104" s="99"/>
      <c r="BN104" s="99"/>
      <c r="BO104" s="178"/>
    </row>
    <row r="105" spans="1:67" x14ac:dyDescent="0.25">
      <c r="P105" s="464" t="s">
        <v>120</v>
      </c>
      <c r="Q105" s="217">
        <v>196677.5</v>
      </c>
      <c r="R105" s="217">
        <v>24960</v>
      </c>
      <c r="S105" s="217">
        <v>76275</v>
      </c>
      <c r="T105" s="217">
        <v>97161.5</v>
      </c>
      <c r="U105" s="217">
        <v>23717.5</v>
      </c>
      <c r="V105" s="217">
        <f>Q105+R105+S105+T105+U105</f>
        <v>418791.5</v>
      </c>
      <c r="W105" s="465">
        <f>V105+W89</f>
        <v>2997912.5</v>
      </c>
      <c r="X105" s="581"/>
      <c r="Y105" s="543" t="s">
        <v>111</v>
      </c>
      <c r="Z105" s="393">
        <v>3110</v>
      </c>
      <c r="AA105" s="393">
        <v>1170</v>
      </c>
      <c r="AB105" s="393">
        <v>756</v>
      </c>
      <c r="AC105" s="393">
        <v>497</v>
      </c>
      <c r="AD105" s="393">
        <v>2792</v>
      </c>
      <c r="AE105" s="192">
        <f t="shared" si="32"/>
        <v>8325</v>
      </c>
      <c r="AF105" s="193">
        <f>AE105/AE111*100</f>
        <v>27.347984625997835</v>
      </c>
      <c r="AG105" s="194">
        <f>AE105/AE106</f>
        <v>151.36363636363637</v>
      </c>
      <c r="AI105" s="171"/>
      <c r="AJ105" s="171"/>
      <c r="AK105" s="171"/>
      <c r="AL105" s="171"/>
      <c r="AM105" s="171"/>
      <c r="AW105" s="519" t="s">
        <v>235</v>
      </c>
      <c r="AX105" s="99"/>
      <c r="AY105" s="99"/>
      <c r="AZ105" s="99"/>
      <c r="BA105" s="99"/>
      <c r="BB105" s="99">
        <v>470</v>
      </c>
      <c r="BC105" s="99"/>
      <c r="BD105" s="99"/>
      <c r="BE105" s="99"/>
      <c r="BF105" s="99"/>
      <c r="BG105" s="99"/>
      <c r="BH105" s="99"/>
      <c r="BI105" s="99"/>
      <c r="BJ105" s="99"/>
      <c r="BK105" s="99"/>
      <c r="BL105" s="99"/>
      <c r="BM105" s="99"/>
      <c r="BN105" s="99"/>
      <c r="BO105" s="178"/>
    </row>
    <row r="106" spans="1:67" ht="15.75" thickBot="1" x14ac:dyDescent="0.3">
      <c r="P106" s="466" t="s">
        <v>121</v>
      </c>
      <c r="Q106" s="467">
        <v>595820.69999999995</v>
      </c>
      <c r="R106" s="467">
        <v>85372.99</v>
      </c>
      <c r="S106" s="467">
        <v>286618.2</v>
      </c>
      <c r="T106" s="467">
        <v>289051.90000000002</v>
      </c>
      <c r="U106" s="467">
        <v>111611.6</v>
      </c>
      <c r="V106" s="468">
        <f>Q106+R106+S106+T106+U106</f>
        <v>1368475.3900000001</v>
      </c>
      <c r="W106" s="469">
        <f>V106+W90</f>
        <v>10104946.460000001</v>
      </c>
      <c r="X106" s="581"/>
      <c r="Y106" s="543" t="s">
        <v>114</v>
      </c>
      <c r="Z106" s="393">
        <v>16</v>
      </c>
      <c r="AA106" s="393">
        <v>12</v>
      </c>
      <c r="AB106" s="393">
        <v>6</v>
      </c>
      <c r="AC106" s="393">
        <v>4</v>
      </c>
      <c r="AD106" s="393">
        <v>17</v>
      </c>
      <c r="AE106" s="192">
        <f t="shared" si="32"/>
        <v>55</v>
      </c>
      <c r="AF106" s="193">
        <f>AE106/AE112*100</f>
        <v>44</v>
      </c>
      <c r="AG106" s="194"/>
      <c r="AI106" s="170" t="s">
        <v>306</v>
      </c>
      <c r="AJ106" s="170">
        <v>15871</v>
      </c>
      <c r="AK106" s="182"/>
      <c r="AL106" s="171"/>
      <c r="AM106" s="170">
        <v>42</v>
      </c>
      <c r="AW106" s="536" t="s">
        <v>13</v>
      </c>
      <c r="AX106" s="96">
        <f t="shared" ref="AX106:AZ106" si="33">SUM(AX101:AX105)</f>
        <v>0</v>
      </c>
      <c r="AY106" s="96">
        <f t="shared" si="33"/>
        <v>0</v>
      </c>
      <c r="AZ106" s="96">
        <f t="shared" si="33"/>
        <v>0</v>
      </c>
      <c r="BA106" s="96">
        <f>SUM(BA101:BA105)</f>
        <v>3121</v>
      </c>
      <c r="BB106" s="96">
        <f t="shared" ref="BB106:BO106" si="34">SUM(BB101:BB105)</f>
        <v>470</v>
      </c>
      <c r="BC106" s="96">
        <f t="shared" si="34"/>
        <v>66</v>
      </c>
      <c r="BD106" s="96">
        <f t="shared" si="34"/>
        <v>0</v>
      </c>
      <c r="BE106" s="96">
        <f t="shared" si="34"/>
        <v>0</v>
      </c>
      <c r="BF106" s="96">
        <f t="shared" si="34"/>
        <v>64</v>
      </c>
      <c r="BG106" s="96">
        <f t="shared" si="34"/>
        <v>0</v>
      </c>
      <c r="BH106" s="96">
        <f t="shared" si="34"/>
        <v>0</v>
      </c>
      <c r="BI106" s="96">
        <f t="shared" si="34"/>
        <v>0</v>
      </c>
      <c r="BJ106" s="96">
        <f t="shared" si="34"/>
        <v>0</v>
      </c>
      <c r="BK106" s="96">
        <f t="shared" si="34"/>
        <v>0</v>
      </c>
      <c r="BL106" s="96">
        <f t="shared" si="34"/>
        <v>0</v>
      </c>
      <c r="BM106" s="96">
        <f t="shared" si="34"/>
        <v>0</v>
      </c>
      <c r="BN106" s="96">
        <f t="shared" si="34"/>
        <v>0</v>
      </c>
      <c r="BO106" s="218">
        <f t="shared" si="34"/>
        <v>0</v>
      </c>
    </row>
    <row r="107" spans="1:67" x14ac:dyDescent="0.25">
      <c r="P107" s="466" t="s">
        <v>122</v>
      </c>
      <c r="Q107" s="467">
        <v>3.02</v>
      </c>
      <c r="R107" s="467">
        <v>3.42</v>
      </c>
      <c r="S107" s="467">
        <v>3.75</v>
      </c>
      <c r="T107" s="467">
        <v>2.97</v>
      </c>
      <c r="U107" s="467">
        <v>4.7</v>
      </c>
      <c r="V107" s="467">
        <f>AVERAGE(S107:U107)</f>
        <v>3.8066666666666671</v>
      </c>
      <c r="W107" s="465"/>
      <c r="X107" s="581"/>
      <c r="Y107" s="544" t="s">
        <v>112</v>
      </c>
      <c r="Z107" s="394">
        <v>429</v>
      </c>
      <c r="AA107" s="394">
        <v>161</v>
      </c>
      <c r="AB107" s="394">
        <v>0</v>
      </c>
      <c r="AC107" s="394">
        <v>179</v>
      </c>
      <c r="AD107" s="394">
        <v>0</v>
      </c>
      <c r="AE107" s="198">
        <f t="shared" si="32"/>
        <v>769</v>
      </c>
      <c r="AF107" s="199">
        <f>AE107/AE111*100</f>
        <v>2.5261982195065866</v>
      </c>
      <c r="AG107" s="200">
        <f>AE107/AE108</f>
        <v>256.33333333333331</v>
      </c>
      <c r="AI107" s="170" t="s">
        <v>61</v>
      </c>
      <c r="AJ107" s="170">
        <v>3721</v>
      </c>
      <c r="AK107" s="182"/>
      <c r="AL107" s="171"/>
      <c r="AM107" s="170">
        <v>7</v>
      </c>
      <c r="AN107" t="s">
        <v>310</v>
      </c>
      <c r="AO107">
        <f>AJ100</f>
        <v>19592</v>
      </c>
    </row>
    <row r="108" spans="1:67" ht="15.75" thickBot="1" x14ac:dyDescent="0.3">
      <c r="P108" s="162"/>
      <c r="Q108" s="43"/>
      <c r="R108" s="43"/>
      <c r="S108" s="43"/>
      <c r="T108" s="43"/>
      <c r="U108" s="43"/>
      <c r="V108" s="235"/>
      <c r="W108" s="364"/>
      <c r="X108" s="581"/>
      <c r="Y108" s="544" t="s">
        <v>114</v>
      </c>
      <c r="Z108" s="394">
        <v>1</v>
      </c>
      <c r="AA108" s="394">
        <v>1</v>
      </c>
      <c r="AB108" s="394">
        <v>0</v>
      </c>
      <c r="AC108" s="394">
        <v>1</v>
      </c>
      <c r="AD108" s="394">
        <v>0</v>
      </c>
      <c r="AE108" s="198">
        <f t="shared" si="32"/>
        <v>3</v>
      </c>
      <c r="AF108" s="199">
        <f>AE108/AE112*100</f>
        <v>2.4</v>
      </c>
      <c r="AG108" s="200"/>
      <c r="AN108" t="s">
        <v>311</v>
      </c>
      <c r="AO108">
        <f>AO107+AO92</f>
        <v>129764</v>
      </c>
    </row>
    <row r="109" spans="1:67" x14ac:dyDescent="0.25">
      <c r="P109" s="203" t="s">
        <v>123</v>
      </c>
      <c r="Q109" s="204">
        <v>119628</v>
      </c>
      <c r="R109" s="204">
        <v>44912</v>
      </c>
      <c r="S109" s="204">
        <v>30456</v>
      </c>
      <c r="T109" s="204">
        <v>36392</v>
      </c>
      <c r="U109" s="204">
        <v>94560.2</v>
      </c>
      <c r="V109" s="204">
        <f>Q109+R109+S109+T109+U109</f>
        <v>325948.2</v>
      </c>
      <c r="W109" s="205">
        <f>V109+W93</f>
        <v>1681899.2</v>
      </c>
      <c r="X109" s="581"/>
      <c r="Y109" s="545" t="s">
        <v>113</v>
      </c>
      <c r="Z109" s="395">
        <v>0</v>
      </c>
      <c r="AA109" s="395">
        <v>0</v>
      </c>
      <c r="AB109" s="395">
        <v>0</v>
      </c>
      <c r="AC109" s="395">
        <v>0</v>
      </c>
      <c r="AD109" s="395">
        <v>0</v>
      </c>
      <c r="AE109" s="49">
        <f t="shared" si="32"/>
        <v>0</v>
      </c>
      <c r="AF109" s="207">
        <f>AE109/AE111*100</f>
        <v>0</v>
      </c>
      <c r="AG109" s="208"/>
      <c r="AV109" s="578" t="s">
        <v>147</v>
      </c>
      <c r="AW109" s="579"/>
      <c r="AX109" s="399">
        <v>45667</v>
      </c>
      <c r="AY109" s="399">
        <v>45674</v>
      </c>
      <c r="AZ109" s="399">
        <v>45681</v>
      </c>
      <c r="BA109" s="399">
        <v>45688</v>
      </c>
      <c r="BB109" s="399">
        <v>45695</v>
      </c>
      <c r="BC109" s="537">
        <v>45702</v>
      </c>
    </row>
    <row r="110" spans="1:67" ht="15.75" thickBot="1" x14ac:dyDescent="0.3">
      <c r="P110" s="210" t="s">
        <v>124</v>
      </c>
      <c r="Q110" s="211">
        <v>340461</v>
      </c>
      <c r="R110" s="211">
        <v>134070</v>
      </c>
      <c r="S110" s="211">
        <v>100108</v>
      </c>
      <c r="T110" s="211">
        <v>118358</v>
      </c>
      <c r="U110" s="211">
        <v>270982</v>
      </c>
      <c r="V110" s="369">
        <f>Q110+R110+S110+T110+U110</f>
        <v>963979</v>
      </c>
      <c r="W110" s="370">
        <f>V110+W94</f>
        <v>4876907.9499999993</v>
      </c>
      <c r="X110" s="582"/>
      <c r="Y110" s="546" t="s">
        <v>114</v>
      </c>
      <c r="Z110" s="380">
        <v>0</v>
      </c>
      <c r="AA110" s="380">
        <v>0</v>
      </c>
      <c r="AB110" s="380">
        <v>0</v>
      </c>
      <c r="AC110" s="380">
        <v>0</v>
      </c>
      <c r="AD110" s="380">
        <v>0</v>
      </c>
      <c r="AE110" s="213">
        <f t="shared" si="32"/>
        <v>0</v>
      </c>
      <c r="AF110" s="214">
        <f>AE110/AE112*100</f>
        <v>0</v>
      </c>
      <c r="AG110" s="208"/>
      <c r="AV110" s="517" t="s">
        <v>317</v>
      </c>
      <c r="AW110" s="67"/>
      <c r="AX110" s="99">
        <v>1572</v>
      </c>
      <c r="AY110" s="99">
        <v>2639</v>
      </c>
      <c r="AZ110" s="99">
        <v>2811</v>
      </c>
      <c r="BA110" s="99">
        <v>2585</v>
      </c>
      <c r="BB110" s="99">
        <v>7163</v>
      </c>
      <c r="BC110" s="178">
        <v>6212</v>
      </c>
    </row>
    <row r="111" spans="1:67" x14ac:dyDescent="0.25">
      <c r="A111" s="215" t="s">
        <v>391</v>
      </c>
      <c r="B111" s="215" t="s">
        <v>0</v>
      </c>
      <c r="C111" s="215" t="s">
        <v>297</v>
      </c>
      <c r="D111" s="215" t="s">
        <v>1</v>
      </c>
      <c r="E111" s="215" t="s">
        <v>298</v>
      </c>
      <c r="F111" s="215" t="s">
        <v>2</v>
      </c>
      <c r="G111" s="215" t="s">
        <v>298</v>
      </c>
      <c r="H111" s="215" t="s">
        <v>3</v>
      </c>
      <c r="I111" s="215" t="s">
        <v>297</v>
      </c>
      <c r="J111" s="215" t="s">
        <v>299</v>
      </c>
      <c r="K111" s="215" t="s">
        <v>297</v>
      </c>
      <c r="L111" s="215" t="s">
        <v>25</v>
      </c>
      <c r="M111" s="215" t="s">
        <v>298</v>
      </c>
      <c r="O111" s="437">
        <f>O102+O103</f>
        <v>57505.723193545826</v>
      </c>
      <c r="P111" s="210" t="s">
        <v>125</v>
      </c>
      <c r="Q111" s="211">
        <v>2.84</v>
      </c>
      <c r="R111" s="211">
        <v>2.98</v>
      </c>
      <c r="S111" s="211">
        <v>3.28</v>
      </c>
      <c r="T111" s="211">
        <v>3.25</v>
      </c>
      <c r="U111" s="211">
        <v>2.86</v>
      </c>
      <c r="V111" s="211">
        <f>AVERAGE(S111:U111)</f>
        <v>3.1299999999999994</v>
      </c>
      <c r="W111" s="205"/>
      <c r="AE111" s="74">
        <f>AE101+AE103+AE105+AE107</f>
        <v>30441</v>
      </c>
      <c r="AV111" s="517" t="s">
        <v>318</v>
      </c>
      <c r="AW111" s="43"/>
      <c r="AX111" s="99">
        <v>0</v>
      </c>
      <c r="AY111" s="99">
        <v>0</v>
      </c>
      <c r="AZ111" s="66">
        <v>578</v>
      </c>
      <c r="BA111" s="99">
        <v>645</v>
      </c>
      <c r="BB111" s="99">
        <v>3039</v>
      </c>
      <c r="BC111" s="178">
        <v>3121</v>
      </c>
    </row>
    <row r="112" spans="1:67" ht="15.75" thickBot="1" x14ac:dyDescent="0.3">
      <c r="A112" s="216" t="s">
        <v>300</v>
      </c>
      <c r="B112" s="217">
        <f>'White Fish 2025'!F13</f>
        <v>2509</v>
      </c>
      <c r="C112" s="217">
        <f>C113+C114</f>
        <v>6</v>
      </c>
      <c r="D112" s="217">
        <f>'White Fish 2025'!N13</f>
        <v>5160</v>
      </c>
      <c r="E112" s="217">
        <f>E113+E114</f>
        <v>10</v>
      </c>
      <c r="F112" s="217">
        <f>'White Fish 2025'!V13</f>
        <v>6290</v>
      </c>
      <c r="G112" s="217">
        <f>G113+G114</f>
        <v>15</v>
      </c>
      <c r="H112" s="217">
        <f>'White Fish 2025'!AD13</f>
        <v>3537</v>
      </c>
      <c r="I112" s="217">
        <f>I113+I114</f>
        <v>8</v>
      </c>
      <c r="J112" s="217">
        <f>'White Fish 2025'!AL13</f>
        <v>2096</v>
      </c>
      <c r="K112" s="217">
        <f>K113+K114</f>
        <v>10</v>
      </c>
      <c r="L112" s="217">
        <f>J112+H112+F112+D112+B112</f>
        <v>19592</v>
      </c>
      <c r="M112" s="217">
        <f>M113+M114</f>
        <v>49</v>
      </c>
      <c r="P112" s="95"/>
      <c r="Q112" s="96"/>
      <c r="R112" s="96"/>
      <c r="S112" s="96"/>
      <c r="T112" s="96"/>
      <c r="U112" s="96"/>
      <c r="V112" s="236"/>
      <c r="W112" s="218"/>
      <c r="AE112" s="74">
        <f>AE102+AE104+AE106+AE108</f>
        <v>125</v>
      </c>
      <c r="AV112" s="517" t="s">
        <v>319</v>
      </c>
      <c r="AW112" s="43"/>
      <c r="AX112" s="99">
        <f t="shared" ref="AX112:BC112" si="35">AX110-AX111</f>
        <v>1572</v>
      </c>
      <c r="AY112" s="99">
        <f t="shared" si="35"/>
        <v>2639</v>
      </c>
      <c r="AZ112" s="99">
        <f t="shared" si="35"/>
        <v>2233</v>
      </c>
      <c r="BA112" s="99">
        <f t="shared" si="35"/>
        <v>1940</v>
      </c>
      <c r="BB112" s="99">
        <f t="shared" si="35"/>
        <v>4124</v>
      </c>
      <c r="BC112" s="178">
        <f t="shared" si="35"/>
        <v>3091</v>
      </c>
    </row>
    <row r="113" spans="1:68" x14ac:dyDescent="0.25">
      <c r="A113" s="219" t="s">
        <v>301</v>
      </c>
      <c r="B113" s="83">
        <f>B112-B114</f>
        <v>1949</v>
      </c>
      <c r="C113" s="83">
        <f>'White Fish 2025'!L13</f>
        <v>5</v>
      </c>
      <c r="D113" s="83">
        <f>D112-D114</f>
        <v>4496</v>
      </c>
      <c r="E113" s="83">
        <f>'White Fish 2025'!T13</f>
        <v>9</v>
      </c>
      <c r="F113" s="83">
        <f>F112-F114</f>
        <v>6224</v>
      </c>
      <c r="G113" s="83">
        <f>'White Fish 2025'!AB13</f>
        <v>14</v>
      </c>
      <c r="H113" s="83">
        <f>H112-H114</f>
        <v>1576</v>
      </c>
      <c r="I113" s="83">
        <f>'White Fish 2025'!AJ13</f>
        <v>5</v>
      </c>
      <c r="J113" s="83">
        <f>J112-J114</f>
        <v>1626</v>
      </c>
      <c r="K113" s="83">
        <f>'White Fish 2025'!AR13</f>
        <v>9</v>
      </c>
      <c r="L113" s="83">
        <f>B113+D113+F113+H113+J113</f>
        <v>15871</v>
      </c>
      <c r="M113" s="83">
        <f>C113+E113+G113+I113+K113</f>
        <v>42</v>
      </c>
      <c r="AF113" s="385"/>
      <c r="AV113" s="517" t="s">
        <v>320</v>
      </c>
      <c r="AW113" s="43"/>
      <c r="AX113" s="99">
        <v>6</v>
      </c>
      <c r="AY113" s="99">
        <v>7</v>
      </c>
      <c r="AZ113" s="99">
        <v>11</v>
      </c>
      <c r="BA113" s="99">
        <v>10</v>
      </c>
      <c r="BB113" s="99">
        <v>13</v>
      </c>
      <c r="BC113" s="178">
        <v>13</v>
      </c>
    </row>
    <row r="114" spans="1:68" ht="15.75" thickBot="1" x14ac:dyDescent="0.3">
      <c r="A114" s="220" t="s">
        <v>302</v>
      </c>
      <c r="B114" s="221">
        <v>560</v>
      </c>
      <c r="C114" s="221">
        <f>'White Fish 2025'!J13</f>
        <v>1</v>
      </c>
      <c r="D114" s="221">
        <v>664</v>
      </c>
      <c r="E114" s="221">
        <f>'White Fish 2025'!R13</f>
        <v>1</v>
      </c>
      <c r="F114" s="221">
        <v>66</v>
      </c>
      <c r="G114" s="221">
        <f>'White Fish 2025'!Z13</f>
        <v>1</v>
      </c>
      <c r="H114" s="221">
        <v>1961</v>
      </c>
      <c r="I114" s="221">
        <f>'White Fish 2025'!AH13</f>
        <v>3</v>
      </c>
      <c r="J114" s="221">
        <v>470</v>
      </c>
      <c r="K114" s="221">
        <f>'White Fish 2025'!AP13</f>
        <v>1</v>
      </c>
      <c r="L114" s="221">
        <f>B114+D114+F114+H114+J114</f>
        <v>3721</v>
      </c>
      <c r="M114" s="221">
        <f>C114+E114+G114+I114+K114</f>
        <v>7</v>
      </c>
      <c r="AF114" s="385"/>
      <c r="AV114" s="518" t="s">
        <v>321</v>
      </c>
      <c r="AW114" s="96"/>
      <c r="AX114" s="304">
        <f>AX110/AX113</f>
        <v>262</v>
      </c>
      <c r="AY114" s="304">
        <f t="shared" ref="AY114:BC114" si="36">AY110/AY113</f>
        <v>377</v>
      </c>
      <c r="AZ114" s="341">
        <f t="shared" si="36"/>
        <v>255.54545454545453</v>
      </c>
      <c r="BA114" s="341">
        <f t="shared" si="36"/>
        <v>258.5</v>
      </c>
      <c r="BB114" s="341">
        <f t="shared" si="36"/>
        <v>551</v>
      </c>
      <c r="BC114" s="342">
        <f t="shared" si="36"/>
        <v>477.84615384615387</v>
      </c>
    </row>
    <row r="115" spans="1:68" s="163" customFormat="1" ht="15.75" thickBot="1" x14ac:dyDescent="0.3">
      <c r="O115" s="450"/>
    </row>
    <row r="116" spans="1:68" ht="30.75" thickBot="1" x14ac:dyDescent="0.3">
      <c r="P116" s="164"/>
      <c r="Q116" s="104">
        <v>45705</v>
      </c>
      <c r="R116" s="104">
        <v>45706</v>
      </c>
      <c r="S116" s="104">
        <v>45707</v>
      </c>
      <c r="T116" s="104">
        <v>45708</v>
      </c>
      <c r="U116" s="104">
        <v>45709</v>
      </c>
      <c r="V116" s="165"/>
      <c r="W116" s="166" t="s">
        <v>293</v>
      </c>
      <c r="X116" s="88"/>
      <c r="Y116" s="539"/>
      <c r="Z116" s="104">
        <v>45705</v>
      </c>
      <c r="AA116" s="104">
        <v>45706</v>
      </c>
      <c r="AB116" s="104">
        <v>45707</v>
      </c>
      <c r="AC116" s="104">
        <v>45708</v>
      </c>
      <c r="AD116" s="104">
        <v>45709</v>
      </c>
      <c r="AE116" s="167" t="s">
        <v>13</v>
      </c>
      <c r="AF116" s="168" t="s">
        <v>294</v>
      </c>
      <c r="AG116" s="169" t="s">
        <v>295</v>
      </c>
      <c r="AI116" s="170" t="s">
        <v>303</v>
      </c>
      <c r="AJ116" s="170">
        <v>18499</v>
      </c>
      <c r="AK116" s="170"/>
      <c r="AL116" s="171"/>
      <c r="AM116" s="170" t="s">
        <v>11</v>
      </c>
      <c r="AO116" t="s">
        <v>313</v>
      </c>
      <c r="AP116" t="s">
        <v>312</v>
      </c>
      <c r="AQ116" t="s">
        <v>358</v>
      </c>
      <c r="AR116" s="68" t="s">
        <v>375</v>
      </c>
      <c r="AS116" s="68" t="s">
        <v>378</v>
      </c>
      <c r="AT116" t="s">
        <v>386</v>
      </c>
      <c r="AU116" t="s">
        <v>392</v>
      </c>
      <c r="AV116" s="68" t="s">
        <v>399</v>
      </c>
      <c r="AX116" s="109"/>
      <c r="AY116" s="201" t="s">
        <v>150</v>
      </c>
      <c r="AZ116" s="201" t="s">
        <v>171</v>
      </c>
      <c r="BA116" s="201" t="s">
        <v>172</v>
      </c>
      <c r="BB116" s="201" t="s">
        <v>147</v>
      </c>
      <c r="BC116" s="201" t="s">
        <v>152</v>
      </c>
      <c r="BD116" s="201" t="s">
        <v>173</v>
      </c>
      <c r="BE116" s="201" t="s">
        <v>314</v>
      </c>
      <c r="BF116" s="201" t="s">
        <v>174</v>
      </c>
      <c r="BG116" s="252" t="s">
        <v>175</v>
      </c>
      <c r="BH116" s="201" t="s">
        <v>176</v>
      </c>
      <c r="BI116" s="201" t="s">
        <v>177</v>
      </c>
      <c r="BJ116" s="252" t="s">
        <v>178</v>
      </c>
      <c r="BK116" s="252" t="s">
        <v>186</v>
      </c>
      <c r="BL116" s="201" t="s">
        <v>188</v>
      </c>
      <c r="BM116" s="201" t="s">
        <v>189</v>
      </c>
      <c r="BN116" s="201" t="s">
        <v>190</v>
      </c>
      <c r="BO116" s="201" t="s">
        <v>206</v>
      </c>
      <c r="BP116" s="202" t="s">
        <v>207</v>
      </c>
    </row>
    <row r="117" spans="1:68" x14ac:dyDescent="0.25">
      <c r="P117" s="172" t="s">
        <v>126</v>
      </c>
      <c r="Q117" s="234">
        <v>150770</v>
      </c>
      <c r="R117" s="234">
        <v>103115</v>
      </c>
      <c r="S117" s="234">
        <v>77295</v>
      </c>
      <c r="T117" s="234">
        <v>242245</v>
      </c>
      <c r="U117" s="234">
        <v>149000</v>
      </c>
      <c r="V117" s="83">
        <f>Q117+R117+S117+T117+U117</f>
        <v>722425</v>
      </c>
      <c r="W117" s="173">
        <f>V117+W101</f>
        <v>5662385</v>
      </c>
      <c r="X117" s="580" t="s">
        <v>107</v>
      </c>
      <c r="Y117" s="540" t="s">
        <v>109</v>
      </c>
      <c r="Z117" s="538">
        <v>3876</v>
      </c>
      <c r="AA117" s="538">
        <v>2648</v>
      </c>
      <c r="AB117" s="538">
        <v>1978</v>
      </c>
      <c r="AC117" s="538">
        <v>6167</v>
      </c>
      <c r="AD117" s="538">
        <v>3830</v>
      </c>
      <c r="AE117" s="175">
        <f t="shared" ref="AE117:AE126" si="37">AD117+AC117+AB117+AA117+Z117</f>
        <v>18499</v>
      </c>
      <c r="AF117" s="176">
        <f>AE117/AE127*100</f>
        <v>73.668910039424958</v>
      </c>
      <c r="AG117" s="177">
        <f>AE117/AE118</f>
        <v>462.47500000000002</v>
      </c>
      <c r="AI117" s="171"/>
      <c r="AJ117" s="170"/>
      <c r="AK117" s="170"/>
      <c r="AL117" s="171"/>
      <c r="AM117" s="171"/>
      <c r="AX117" s="519" t="s">
        <v>400</v>
      </c>
      <c r="AY117" s="99"/>
      <c r="AZ117" s="99"/>
      <c r="BA117" s="99">
        <v>169</v>
      </c>
      <c r="BB117" s="99"/>
      <c r="BC117" s="99"/>
      <c r="BD117" s="99"/>
      <c r="BE117" s="99"/>
      <c r="BF117" s="99"/>
      <c r="BG117" s="99"/>
      <c r="BH117" s="99"/>
      <c r="BI117" s="99"/>
      <c r="BJ117" s="99"/>
      <c r="BK117" s="99"/>
      <c r="BL117" s="99"/>
      <c r="BM117" s="99"/>
      <c r="BN117" s="99"/>
      <c r="BO117" s="99"/>
      <c r="BP117" s="178"/>
    </row>
    <row r="118" spans="1:68" x14ac:dyDescent="0.25">
      <c r="O118" s="437">
        <f>L129*'Daily Ave Price'!U234/100*2.5</f>
        <v>48400.070945467771</v>
      </c>
      <c r="P118" s="179" t="s">
        <v>127</v>
      </c>
      <c r="Q118" s="180">
        <v>474145.9</v>
      </c>
      <c r="R118" s="180">
        <v>362564.3</v>
      </c>
      <c r="S118" s="180">
        <v>215584.8</v>
      </c>
      <c r="T118" s="180">
        <v>700620.45</v>
      </c>
      <c r="U118" s="180">
        <v>460017.4</v>
      </c>
      <c r="V118" s="365">
        <f>Q118+R118+S118+T118+U118</f>
        <v>2212932.85</v>
      </c>
      <c r="W118" s="366">
        <f>V118+W102</f>
        <v>16289336.25</v>
      </c>
      <c r="X118" s="581"/>
      <c r="Y118" s="541" t="s">
        <v>114</v>
      </c>
      <c r="Z118" s="391">
        <v>7</v>
      </c>
      <c r="AA118" s="391">
        <v>7</v>
      </c>
      <c r="AB118" s="391">
        <v>3</v>
      </c>
      <c r="AC118" s="391">
        <v>10</v>
      </c>
      <c r="AD118" s="391">
        <v>13</v>
      </c>
      <c r="AE118" s="175">
        <f t="shared" si="37"/>
        <v>40</v>
      </c>
      <c r="AF118" s="176">
        <f>AE118/AE128*100</f>
        <v>41.237113402061851</v>
      </c>
      <c r="AG118" s="177"/>
      <c r="AI118" s="170" t="s">
        <v>303</v>
      </c>
      <c r="AJ118" s="170">
        <v>8100</v>
      </c>
      <c r="AK118" s="170" t="s">
        <v>304</v>
      </c>
      <c r="AL118" s="182">
        <v>0.44</v>
      </c>
      <c r="AM118" s="170">
        <v>19</v>
      </c>
      <c r="AN118" t="s">
        <v>308</v>
      </c>
      <c r="AO118">
        <v>4030</v>
      </c>
      <c r="AP118">
        <v>10062</v>
      </c>
      <c r="AQ118">
        <v>10696</v>
      </c>
      <c r="AR118">
        <v>7059</v>
      </c>
      <c r="AS118">
        <v>5585</v>
      </c>
      <c r="AT118">
        <v>10645</v>
      </c>
      <c r="AU118">
        <v>9153</v>
      </c>
      <c r="AV118">
        <v>8100</v>
      </c>
      <c r="AX118" s="519" t="s">
        <v>401</v>
      </c>
      <c r="AY118" s="99"/>
      <c r="AZ118" s="99"/>
      <c r="BA118" s="99"/>
      <c r="BB118" s="99">
        <v>1177</v>
      </c>
      <c r="BC118" s="99"/>
      <c r="BD118" s="99"/>
      <c r="BE118" s="99"/>
      <c r="BF118" s="99"/>
      <c r="BG118" s="99"/>
      <c r="BH118" s="99"/>
      <c r="BI118" s="99"/>
      <c r="BJ118" s="99"/>
      <c r="BK118" s="99"/>
      <c r="BL118" s="99"/>
      <c r="BM118" s="99"/>
      <c r="BN118" s="99"/>
      <c r="BO118" s="99"/>
      <c r="BP118" s="178"/>
    </row>
    <row r="119" spans="1:68" x14ac:dyDescent="0.25">
      <c r="O119" s="437">
        <f>L130*'Daily Ave Price'!U234/100*2</f>
        <v>6300.8313602924472</v>
      </c>
      <c r="P119" s="179" t="s">
        <v>128</v>
      </c>
      <c r="Q119" s="180">
        <v>3.14</v>
      </c>
      <c r="R119" s="180">
        <v>3.52</v>
      </c>
      <c r="S119" s="180">
        <v>2.79</v>
      </c>
      <c r="T119" s="180">
        <v>2.89</v>
      </c>
      <c r="U119" s="180">
        <v>3.09</v>
      </c>
      <c r="V119" s="180">
        <f>AVERAGE(S119:U119)</f>
        <v>2.9233333333333333</v>
      </c>
      <c r="W119" s="173"/>
      <c r="X119" s="581"/>
      <c r="Y119" s="542" t="s">
        <v>110</v>
      </c>
      <c r="Z119" s="392">
        <v>272</v>
      </c>
      <c r="AA119" s="392">
        <v>88</v>
      </c>
      <c r="AB119" s="392">
        <v>572</v>
      </c>
      <c r="AC119" s="392">
        <v>350</v>
      </c>
      <c r="AD119" s="392">
        <v>127</v>
      </c>
      <c r="AE119" s="184">
        <f t="shared" si="37"/>
        <v>1409</v>
      </c>
      <c r="AF119" s="185">
        <f>AE119/AE127*100</f>
        <v>5.611086774720242</v>
      </c>
      <c r="AG119" s="186">
        <f>AE119/AE120</f>
        <v>78.277777777777771</v>
      </c>
      <c r="AI119" s="170" t="s">
        <v>303</v>
      </c>
      <c r="AJ119" s="170">
        <v>10399</v>
      </c>
      <c r="AK119" s="170" t="s">
        <v>305</v>
      </c>
      <c r="AL119" s="182">
        <v>0.56000000000000005</v>
      </c>
      <c r="AM119" s="170">
        <v>21</v>
      </c>
      <c r="AN119" t="s">
        <v>309</v>
      </c>
      <c r="AO119">
        <v>4481</v>
      </c>
      <c r="AP119">
        <v>10682</v>
      </c>
      <c r="AQ119">
        <v>14526</v>
      </c>
      <c r="AR119">
        <v>11331</v>
      </c>
      <c r="AS119">
        <v>8425</v>
      </c>
      <c r="AT119">
        <v>12650</v>
      </c>
      <c r="AU119">
        <v>10439</v>
      </c>
      <c r="AV119">
        <v>10399</v>
      </c>
      <c r="AX119" s="519" t="s">
        <v>402</v>
      </c>
      <c r="AY119" s="99"/>
      <c r="AZ119" s="99"/>
      <c r="BA119" s="99"/>
      <c r="BB119" s="99">
        <v>862</v>
      </c>
      <c r="BC119" s="99"/>
      <c r="BD119" s="99"/>
      <c r="BE119" s="99"/>
      <c r="BF119" s="99"/>
      <c r="BG119" s="99"/>
      <c r="BH119" s="99"/>
      <c r="BI119" s="99"/>
      <c r="BJ119" s="99"/>
      <c r="BK119" s="99"/>
      <c r="BL119" s="99"/>
      <c r="BM119" s="99"/>
      <c r="BN119" s="99"/>
      <c r="BO119" s="99"/>
      <c r="BP119" s="178"/>
    </row>
    <row r="120" spans="1:68" x14ac:dyDescent="0.25">
      <c r="P120" s="162"/>
      <c r="Q120" s="160"/>
      <c r="R120" s="160"/>
      <c r="S120" s="160"/>
      <c r="T120" s="160"/>
      <c r="U120" s="160"/>
      <c r="V120" s="235"/>
      <c r="W120" s="364"/>
      <c r="X120" s="581"/>
      <c r="Y120" s="542" t="s">
        <v>114</v>
      </c>
      <c r="Z120" s="392">
        <v>2</v>
      </c>
      <c r="AA120" s="392">
        <v>2</v>
      </c>
      <c r="AB120" s="392">
        <v>4</v>
      </c>
      <c r="AC120" s="392">
        <v>5</v>
      </c>
      <c r="AD120" s="392">
        <v>5</v>
      </c>
      <c r="AE120" s="184">
        <f t="shared" si="37"/>
        <v>18</v>
      </c>
      <c r="AF120" s="185">
        <f>AE120/AE128*100</f>
        <v>18.556701030927837</v>
      </c>
      <c r="AG120" s="186"/>
      <c r="AI120" s="170" t="s">
        <v>303</v>
      </c>
      <c r="AJ120" s="170">
        <v>0</v>
      </c>
      <c r="AK120" s="170" t="s">
        <v>18</v>
      </c>
      <c r="AL120" s="182">
        <v>0</v>
      </c>
      <c r="AM120" s="170">
        <v>0</v>
      </c>
      <c r="AX120" s="519" t="s">
        <v>236</v>
      </c>
      <c r="AY120" s="99"/>
      <c r="AZ120" s="99"/>
      <c r="BA120" s="99">
        <v>16</v>
      </c>
      <c r="BB120" s="99"/>
      <c r="BC120" s="99">
        <v>360</v>
      </c>
      <c r="BD120" s="99"/>
      <c r="BE120" s="99"/>
      <c r="BF120" s="99"/>
      <c r="BG120" s="43"/>
      <c r="BH120" s="99"/>
      <c r="BI120" s="99"/>
      <c r="BJ120" s="99"/>
      <c r="BK120" s="99"/>
      <c r="BL120" s="99"/>
      <c r="BM120" s="99"/>
      <c r="BN120" s="99"/>
      <c r="BO120" s="99"/>
      <c r="BP120" s="178"/>
    </row>
    <row r="121" spans="1:68" ht="15.75" thickBot="1" x14ac:dyDescent="0.3">
      <c r="P121" s="464" t="s">
        <v>120</v>
      </c>
      <c r="Q121" s="217">
        <v>307961</v>
      </c>
      <c r="R121" s="217">
        <v>14172</v>
      </c>
      <c r="S121" s="217">
        <v>77424.5</v>
      </c>
      <c r="T121" s="217">
        <v>98047.5</v>
      </c>
      <c r="U121" s="217">
        <v>88556</v>
      </c>
      <c r="V121" s="217">
        <f>Q121+R121+S121+T121+U121</f>
        <v>586161</v>
      </c>
      <c r="W121" s="465">
        <f>V121+W105</f>
        <v>3584073.5</v>
      </c>
      <c r="X121" s="581"/>
      <c r="Y121" s="543" t="s">
        <v>111</v>
      </c>
      <c r="Z121" s="393">
        <v>1096</v>
      </c>
      <c r="AA121" s="393">
        <v>0</v>
      </c>
      <c r="AB121" s="393">
        <v>1101</v>
      </c>
      <c r="AC121" s="393">
        <v>1650</v>
      </c>
      <c r="AD121" s="393">
        <v>710</v>
      </c>
      <c r="AE121" s="192">
        <f t="shared" si="37"/>
        <v>4557</v>
      </c>
      <c r="AF121" s="193">
        <f>AE121/AE127*100</f>
        <v>18.147425431085978</v>
      </c>
      <c r="AG121" s="194">
        <f>AE121/AE122</f>
        <v>134.02941176470588</v>
      </c>
      <c r="AI121" s="171"/>
      <c r="AJ121" s="171"/>
      <c r="AK121" s="171"/>
      <c r="AL121" s="171"/>
      <c r="AM121" s="171"/>
      <c r="AX121" s="536" t="s">
        <v>403</v>
      </c>
      <c r="AY121" s="96">
        <f t="shared" ref="AY121:AZ121" si="38">SUM(AY117:AY120)</f>
        <v>0</v>
      </c>
      <c r="AZ121" s="96">
        <f t="shared" si="38"/>
        <v>0</v>
      </c>
      <c r="BA121" s="96">
        <f>SUM(BA117:BA120)</f>
        <v>185</v>
      </c>
      <c r="BB121" s="96">
        <f t="shared" ref="BB121:BP121" si="39">SUM(BB117:BB120)</f>
        <v>2039</v>
      </c>
      <c r="BC121" s="96">
        <f t="shared" si="39"/>
        <v>360</v>
      </c>
      <c r="BD121" s="96">
        <f t="shared" si="39"/>
        <v>0</v>
      </c>
      <c r="BE121" s="96">
        <f t="shared" si="39"/>
        <v>0</v>
      </c>
      <c r="BF121" s="96">
        <f t="shared" si="39"/>
        <v>0</v>
      </c>
      <c r="BG121" s="96">
        <f t="shared" si="39"/>
        <v>0</v>
      </c>
      <c r="BH121" s="96">
        <f t="shared" si="39"/>
        <v>0</v>
      </c>
      <c r="BI121" s="96">
        <f t="shared" si="39"/>
        <v>0</v>
      </c>
      <c r="BJ121" s="96">
        <f t="shared" si="39"/>
        <v>0</v>
      </c>
      <c r="BK121" s="96">
        <f t="shared" si="39"/>
        <v>0</v>
      </c>
      <c r="BL121" s="96">
        <f t="shared" si="39"/>
        <v>0</v>
      </c>
      <c r="BM121" s="96">
        <f t="shared" si="39"/>
        <v>0</v>
      </c>
      <c r="BN121" s="96">
        <f t="shared" si="39"/>
        <v>0</v>
      </c>
      <c r="BO121" s="96">
        <f t="shared" si="39"/>
        <v>0</v>
      </c>
      <c r="BP121" s="218">
        <f t="shared" si="39"/>
        <v>0</v>
      </c>
    </row>
    <row r="122" spans="1:68" x14ac:dyDescent="0.25">
      <c r="P122" s="466" t="s">
        <v>121</v>
      </c>
      <c r="Q122" s="467">
        <v>921659.1</v>
      </c>
      <c r="R122" s="467">
        <v>70641.42</v>
      </c>
      <c r="S122" s="467">
        <v>262657.90000000002</v>
      </c>
      <c r="T122" s="467">
        <v>314501.3</v>
      </c>
      <c r="U122" s="467">
        <v>301890</v>
      </c>
      <c r="V122" s="468">
        <f>Q122+R122+S122+T122+U122</f>
        <v>1871349.72</v>
      </c>
      <c r="W122" s="469">
        <f>V122+W106</f>
        <v>11976296.180000002</v>
      </c>
      <c r="X122" s="581"/>
      <c r="Y122" s="543" t="s">
        <v>114</v>
      </c>
      <c r="Z122" s="393">
        <v>11</v>
      </c>
      <c r="AA122" s="393">
        <v>0</v>
      </c>
      <c r="AB122" s="393">
        <v>9</v>
      </c>
      <c r="AC122" s="393">
        <v>9</v>
      </c>
      <c r="AD122" s="393">
        <v>5</v>
      </c>
      <c r="AE122" s="192">
        <f t="shared" si="37"/>
        <v>34</v>
      </c>
      <c r="AF122" s="193">
        <f>AE122/AE128*100</f>
        <v>35.051546391752574</v>
      </c>
      <c r="AG122" s="194"/>
      <c r="AI122" s="170" t="s">
        <v>306</v>
      </c>
      <c r="AJ122" s="170">
        <v>15910</v>
      </c>
      <c r="AK122" s="182"/>
      <c r="AL122" s="171"/>
      <c r="AM122" s="170">
        <v>34</v>
      </c>
    </row>
    <row r="123" spans="1:68" x14ac:dyDescent="0.25">
      <c r="P123" s="466" t="s">
        <v>122</v>
      </c>
      <c r="Q123" s="467">
        <v>2.99</v>
      </c>
      <c r="R123" s="467">
        <v>4.9800000000000004</v>
      </c>
      <c r="S123" s="467">
        <v>3.39</v>
      </c>
      <c r="T123" s="467">
        <v>3.2</v>
      </c>
      <c r="U123" s="467">
        <v>3.4</v>
      </c>
      <c r="V123" s="467">
        <f>AVERAGE(S123:U123)</f>
        <v>3.33</v>
      </c>
      <c r="W123" s="465"/>
      <c r="X123" s="581"/>
      <c r="Y123" s="544" t="s">
        <v>112</v>
      </c>
      <c r="Z123" s="394">
        <v>220</v>
      </c>
      <c r="AA123" s="394">
        <v>160</v>
      </c>
      <c r="AB123" s="394">
        <v>266</v>
      </c>
      <c r="AC123" s="394">
        <v>0</v>
      </c>
      <c r="AD123" s="394">
        <v>0</v>
      </c>
      <c r="AE123" s="198">
        <f t="shared" si="37"/>
        <v>646</v>
      </c>
      <c r="AF123" s="199">
        <f>AE123/AE127*100</f>
        <v>2.5725777547688264</v>
      </c>
      <c r="AG123" s="200">
        <f>AE123/AE124</f>
        <v>129.19999999999999</v>
      </c>
      <c r="AI123" s="170" t="s">
        <v>61</v>
      </c>
      <c r="AJ123" s="170">
        <v>2589</v>
      </c>
      <c r="AK123" s="182"/>
      <c r="AL123" s="171"/>
      <c r="AM123" s="170">
        <v>6</v>
      </c>
      <c r="AN123" t="s">
        <v>310</v>
      </c>
      <c r="AO123">
        <f>AJ116</f>
        <v>18499</v>
      </c>
    </row>
    <row r="124" spans="1:68" ht="15.75" thickBot="1" x14ac:dyDescent="0.3">
      <c r="P124" s="162"/>
      <c r="Q124" s="43"/>
      <c r="R124" s="43"/>
      <c r="S124" s="43"/>
      <c r="T124" s="43"/>
      <c r="U124" s="43"/>
      <c r="V124" s="235"/>
      <c r="W124" s="364"/>
      <c r="X124" s="581"/>
      <c r="Y124" s="544" t="s">
        <v>114</v>
      </c>
      <c r="Z124" s="394">
        <v>2</v>
      </c>
      <c r="AA124" s="394">
        <v>1</v>
      </c>
      <c r="AB124" s="394">
        <v>2</v>
      </c>
      <c r="AC124" s="394">
        <v>0</v>
      </c>
      <c r="AD124" s="394">
        <v>0</v>
      </c>
      <c r="AE124" s="198">
        <f t="shared" si="37"/>
        <v>5</v>
      </c>
      <c r="AF124" s="199">
        <f>AE124/AE128*100</f>
        <v>5.1546391752577314</v>
      </c>
      <c r="AG124" s="200"/>
      <c r="AN124" t="s">
        <v>311</v>
      </c>
      <c r="AO124">
        <f>AO123+AO108</f>
        <v>148263</v>
      </c>
    </row>
    <row r="125" spans="1:68" ht="15.75" thickBot="1" x14ac:dyDescent="0.3">
      <c r="P125" s="203" t="s">
        <v>123</v>
      </c>
      <c r="Q125" s="204">
        <v>42072</v>
      </c>
      <c r="R125" s="204">
        <v>0</v>
      </c>
      <c r="S125" s="204">
        <v>41164</v>
      </c>
      <c r="T125" s="204">
        <v>62513</v>
      </c>
      <c r="U125" s="204">
        <v>26005</v>
      </c>
      <c r="V125" s="204">
        <f>Q125+R125+S125+T125+U125</f>
        <v>171754</v>
      </c>
      <c r="W125" s="205">
        <f>V125+W109</f>
        <v>1853653.2</v>
      </c>
      <c r="X125" s="581"/>
      <c r="Y125" s="545" t="s">
        <v>113</v>
      </c>
      <c r="Z125" s="395">
        <v>0</v>
      </c>
      <c r="AA125" s="395">
        <v>0</v>
      </c>
      <c r="AB125" s="395">
        <v>0</v>
      </c>
      <c r="AC125" s="395">
        <v>0</v>
      </c>
      <c r="AD125" s="395">
        <v>0</v>
      </c>
      <c r="AE125" s="49">
        <f t="shared" si="37"/>
        <v>0</v>
      </c>
      <c r="AF125" s="207">
        <f>AE125/AE127*100</f>
        <v>0</v>
      </c>
      <c r="AG125" s="208"/>
      <c r="AX125" s="578" t="s">
        <v>147</v>
      </c>
      <c r="AY125" s="579"/>
      <c r="AZ125" s="399">
        <v>45667</v>
      </c>
      <c r="BA125" s="399">
        <v>45674</v>
      </c>
      <c r="BB125" s="399">
        <v>45681</v>
      </c>
      <c r="BC125" s="399">
        <v>45688</v>
      </c>
      <c r="BD125" s="399">
        <v>45695</v>
      </c>
      <c r="BE125" s="537">
        <v>45702</v>
      </c>
      <c r="BF125" s="104">
        <v>45709</v>
      </c>
    </row>
    <row r="126" spans="1:68" ht="15.75" thickBot="1" x14ac:dyDescent="0.3">
      <c r="O126" s="437">
        <f>O118+O119</f>
        <v>54700.902305760217</v>
      </c>
      <c r="P126" s="210" t="s">
        <v>124</v>
      </c>
      <c r="Q126" s="211">
        <v>145168</v>
      </c>
      <c r="R126" s="211">
        <v>0</v>
      </c>
      <c r="S126" s="211">
        <v>119627</v>
      </c>
      <c r="T126" s="211">
        <v>154416</v>
      </c>
      <c r="U126" s="211">
        <v>100406</v>
      </c>
      <c r="V126" s="369">
        <f>Q126+R126+S126+T126+U126</f>
        <v>519617</v>
      </c>
      <c r="W126" s="370">
        <f>V126+W110</f>
        <v>5396524.9499999993</v>
      </c>
      <c r="X126" s="582"/>
      <c r="Y126" s="546" t="s">
        <v>114</v>
      </c>
      <c r="Z126" s="380">
        <v>0</v>
      </c>
      <c r="AA126" s="380">
        <v>0</v>
      </c>
      <c r="AB126" s="380">
        <v>0</v>
      </c>
      <c r="AC126" s="380">
        <v>0</v>
      </c>
      <c r="AD126" s="380">
        <v>0</v>
      </c>
      <c r="AE126" s="213">
        <f t="shared" si="37"/>
        <v>0</v>
      </c>
      <c r="AF126" s="214">
        <f>AE126/AE128*100</f>
        <v>0</v>
      </c>
      <c r="AG126" s="208"/>
      <c r="AX126" s="517" t="s">
        <v>317</v>
      </c>
      <c r="AY126" s="67"/>
      <c r="AZ126" s="99">
        <v>1572</v>
      </c>
      <c r="BA126" s="99">
        <v>2639</v>
      </c>
      <c r="BB126" s="99">
        <v>2811</v>
      </c>
      <c r="BC126" s="99">
        <v>2585</v>
      </c>
      <c r="BD126" s="99">
        <v>7163</v>
      </c>
      <c r="BE126" s="178">
        <v>6212</v>
      </c>
      <c r="BF126" s="99">
        <v>7645</v>
      </c>
    </row>
    <row r="127" spans="1:68" x14ac:dyDescent="0.25">
      <c r="A127" s="215" t="s">
        <v>398</v>
      </c>
      <c r="B127" s="215" t="s">
        <v>0</v>
      </c>
      <c r="C127" s="215" t="s">
        <v>297</v>
      </c>
      <c r="D127" s="215" t="s">
        <v>1</v>
      </c>
      <c r="E127" s="215" t="s">
        <v>298</v>
      </c>
      <c r="F127" s="215" t="s">
        <v>2</v>
      </c>
      <c r="G127" s="215" t="s">
        <v>298</v>
      </c>
      <c r="H127" s="215" t="s">
        <v>3</v>
      </c>
      <c r="I127" s="215" t="s">
        <v>297</v>
      </c>
      <c r="J127" s="215" t="s">
        <v>299</v>
      </c>
      <c r="K127" s="215" t="s">
        <v>297</v>
      </c>
      <c r="L127" s="215" t="s">
        <v>25</v>
      </c>
      <c r="M127" s="215" t="s">
        <v>298</v>
      </c>
      <c r="P127" s="210" t="s">
        <v>125</v>
      </c>
      <c r="Q127" s="211">
        <v>3.45</v>
      </c>
      <c r="R127" s="211">
        <v>0</v>
      </c>
      <c r="S127" s="211">
        <v>2.9</v>
      </c>
      <c r="T127" s="211">
        <v>2.4700000000000002</v>
      </c>
      <c r="U127" s="211">
        <v>3.86</v>
      </c>
      <c r="V127" s="211">
        <f>AVERAGE(S127:U127)</f>
        <v>3.0766666666666667</v>
      </c>
      <c r="W127" s="205"/>
      <c r="AE127" s="74">
        <f>AE117+AE119+AE121+AE123</f>
        <v>25111</v>
      </c>
      <c r="AX127" s="517" t="s">
        <v>318</v>
      </c>
      <c r="AY127" s="43"/>
      <c r="AZ127" s="99">
        <v>0</v>
      </c>
      <c r="BA127" s="99">
        <v>0</v>
      </c>
      <c r="BB127" s="66">
        <v>578</v>
      </c>
      <c r="BC127" s="99">
        <v>645</v>
      </c>
      <c r="BD127" s="99">
        <v>3039</v>
      </c>
      <c r="BE127" s="178">
        <v>3121</v>
      </c>
      <c r="BF127" s="99">
        <v>2039</v>
      </c>
    </row>
    <row r="128" spans="1:68" ht="15.75" thickBot="1" x14ac:dyDescent="0.3">
      <c r="A128" s="216" t="s">
        <v>300</v>
      </c>
      <c r="B128" s="217">
        <f>'White Fish 2025'!F14</f>
        <v>3876</v>
      </c>
      <c r="C128" s="217">
        <f>C129+C130</f>
        <v>7</v>
      </c>
      <c r="D128" s="217">
        <f>'White Fish 2025'!N14</f>
        <v>2648</v>
      </c>
      <c r="E128" s="217">
        <f>E129+E130</f>
        <v>7</v>
      </c>
      <c r="F128" s="217">
        <f>'White Fish 2025'!V14</f>
        <v>1978</v>
      </c>
      <c r="G128" s="217">
        <f>G129+G130</f>
        <v>3</v>
      </c>
      <c r="H128" s="217">
        <f>'White Fish 2025'!AD14</f>
        <v>6167</v>
      </c>
      <c r="I128" s="217">
        <f>I129+I130</f>
        <v>10</v>
      </c>
      <c r="J128" s="217">
        <f>'White Fish 2025'!AL14</f>
        <v>3830</v>
      </c>
      <c r="K128" s="217">
        <f>K129+K130</f>
        <v>13</v>
      </c>
      <c r="L128" s="217">
        <f>J128+H128+F128+D128+B128</f>
        <v>18499</v>
      </c>
      <c r="M128" s="217">
        <f>M129+M130</f>
        <v>40</v>
      </c>
      <c r="P128" s="95"/>
      <c r="Q128" s="96"/>
      <c r="R128" s="96"/>
      <c r="S128" s="96"/>
      <c r="T128" s="96"/>
      <c r="U128" s="96"/>
      <c r="V128" s="236"/>
      <c r="W128" s="218"/>
      <c r="AE128" s="74">
        <f>AE118+AE120+AE122+AE124</f>
        <v>97</v>
      </c>
      <c r="AX128" s="517" t="s">
        <v>319</v>
      </c>
      <c r="AY128" s="43"/>
      <c r="AZ128" s="99">
        <f t="shared" ref="AZ128:BF128" si="40">AZ126-AZ127</f>
        <v>1572</v>
      </c>
      <c r="BA128" s="99">
        <f t="shared" si="40"/>
        <v>2639</v>
      </c>
      <c r="BB128" s="99">
        <f t="shared" si="40"/>
        <v>2233</v>
      </c>
      <c r="BC128" s="99">
        <f t="shared" si="40"/>
        <v>1940</v>
      </c>
      <c r="BD128" s="99">
        <f t="shared" si="40"/>
        <v>4124</v>
      </c>
      <c r="BE128" s="178">
        <f t="shared" si="40"/>
        <v>3091</v>
      </c>
      <c r="BF128" s="178">
        <f t="shared" si="40"/>
        <v>5606</v>
      </c>
    </row>
    <row r="129" spans="1:69" x14ac:dyDescent="0.25">
      <c r="A129" s="219" t="s">
        <v>301</v>
      </c>
      <c r="B129" s="83">
        <f>B128-B130</f>
        <v>3707</v>
      </c>
      <c r="C129" s="83">
        <f>'White Fish 2025'!L14</f>
        <v>6</v>
      </c>
      <c r="D129" s="83">
        <f>D128-D130</f>
        <v>2648</v>
      </c>
      <c r="E129" s="83">
        <f>'White Fish 2025'!T14</f>
        <v>7</v>
      </c>
      <c r="F129" s="83">
        <f>F128-F130</f>
        <v>801</v>
      </c>
      <c r="G129" s="83">
        <f>'White Fish 2025'!AB14</f>
        <v>2</v>
      </c>
      <c r="H129" s="83">
        <f>H128-H130</f>
        <v>5305</v>
      </c>
      <c r="I129" s="83">
        <f>'White Fish 2025'!AJ14</f>
        <v>9</v>
      </c>
      <c r="J129" s="83">
        <f>J128-J130</f>
        <v>3449</v>
      </c>
      <c r="K129" s="83">
        <f>'White Fish 2025'!AR14</f>
        <v>10</v>
      </c>
      <c r="L129" s="83">
        <f>B129+D129+F129+H129+J129</f>
        <v>15910</v>
      </c>
      <c r="M129" s="83">
        <f>C129+E129+G129+I129+K129</f>
        <v>34</v>
      </c>
      <c r="AF129" s="385"/>
      <c r="AX129" s="517" t="s">
        <v>320</v>
      </c>
      <c r="AY129" s="43"/>
      <c r="AZ129" s="99">
        <v>6</v>
      </c>
      <c r="BA129" s="99">
        <v>7</v>
      </c>
      <c r="BB129" s="99">
        <v>11</v>
      </c>
      <c r="BC129" s="99">
        <v>10</v>
      </c>
      <c r="BD129" s="99">
        <v>13</v>
      </c>
      <c r="BE129" s="178">
        <v>13</v>
      </c>
      <c r="BF129" s="99">
        <v>18</v>
      </c>
    </row>
    <row r="130" spans="1:69" ht="15.75" thickBot="1" x14ac:dyDescent="0.3">
      <c r="A130" s="220" t="s">
        <v>302</v>
      </c>
      <c r="B130" s="221">
        <v>169</v>
      </c>
      <c r="C130" s="221">
        <f>'White Fish 2025'!J14</f>
        <v>1</v>
      </c>
      <c r="D130" s="221">
        <v>0</v>
      </c>
      <c r="E130" s="221">
        <f>'White Fish 2025'!R14</f>
        <v>0</v>
      </c>
      <c r="F130" s="221">
        <v>1177</v>
      </c>
      <c r="G130" s="221">
        <f>'White Fish 2025'!Z14</f>
        <v>1</v>
      </c>
      <c r="H130" s="221">
        <v>862</v>
      </c>
      <c r="I130" s="221">
        <f>'White Fish 2025'!AH14</f>
        <v>1</v>
      </c>
      <c r="J130" s="221">
        <v>381</v>
      </c>
      <c r="K130" s="221">
        <f>'White Fish 2025'!AP14</f>
        <v>3</v>
      </c>
      <c r="L130" s="221">
        <f>B130+D130+F130+H130+J130</f>
        <v>2589</v>
      </c>
      <c r="M130" s="221">
        <f>C130+E130+G130+I130+K130</f>
        <v>6</v>
      </c>
      <c r="AF130" s="385"/>
      <c r="AX130" s="518" t="s">
        <v>321</v>
      </c>
      <c r="AY130" s="96"/>
      <c r="AZ130" s="304">
        <f>AZ126/AZ129</f>
        <v>262</v>
      </c>
      <c r="BA130" s="304">
        <f t="shared" ref="BA130:BF130" si="41">BA126/BA129</f>
        <v>377</v>
      </c>
      <c r="BB130" s="341">
        <f t="shared" si="41"/>
        <v>255.54545454545453</v>
      </c>
      <c r="BC130" s="341">
        <f t="shared" si="41"/>
        <v>258.5</v>
      </c>
      <c r="BD130" s="341">
        <f t="shared" si="41"/>
        <v>551</v>
      </c>
      <c r="BE130" s="342">
        <f t="shared" si="41"/>
        <v>477.84615384615387</v>
      </c>
      <c r="BF130" s="342">
        <f t="shared" si="41"/>
        <v>424.72222222222223</v>
      </c>
    </row>
    <row r="131" spans="1:69" s="163" customFormat="1" ht="15.75" thickBot="1" x14ac:dyDescent="0.3">
      <c r="O131" s="450"/>
    </row>
    <row r="132" spans="1:69" ht="30.75" thickBot="1" x14ac:dyDescent="0.3">
      <c r="P132" s="164"/>
      <c r="Q132" s="104">
        <v>45712</v>
      </c>
      <c r="R132" s="104">
        <v>45713</v>
      </c>
      <c r="S132" s="104">
        <v>45714</v>
      </c>
      <c r="T132" s="104">
        <v>45715</v>
      </c>
      <c r="U132" s="104">
        <v>45716</v>
      </c>
      <c r="V132" s="165"/>
      <c r="W132" s="166" t="s">
        <v>293</v>
      </c>
      <c r="X132" s="88"/>
      <c r="Y132" s="539"/>
      <c r="Z132" s="104">
        <v>45712</v>
      </c>
      <c r="AA132" s="104">
        <v>45713</v>
      </c>
      <c r="AB132" s="104">
        <v>45714</v>
      </c>
      <c r="AC132" s="104">
        <v>45715</v>
      </c>
      <c r="AD132" s="104">
        <v>45716</v>
      </c>
      <c r="AE132" s="167" t="s">
        <v>13</v>
      </c>
      <c r="AF132" s="168" t="s">
        <v>294</v>
      </c>
      <c r="AG132" s="169" t="s">
        <v>295</v>
      </c>
      <c r="AI132" s="170" t="s">
        <v>303</v>
      </c>
      <c r="AJ132" s="170">
        <v>12139</v>
      </c>
      <c r="AK132" s="170"/>
      <c r="AL132" s="171"/>
      <c r="AM132" s="170" t="s">
        <v>11</v>
      </c>
      <c r="AO132" t="s">
        <v>313</v>
      </c>
      <c r="AP132" t="s">
        <v>312</v>
      </c>
      <c r="AQ132" t="s">
        <v>358</v>
      </c>
      <c r="AR132" s="68" t="s">
        <v>375</v>
      </c>
      <c r="AS132" s="68" t="s">
        <v>378</v>
      </c>
      <c r="AT132" t="s">
        <v>386</v>
      </c>
      <c r="AU132" t="s">
        <v>392</v>
      </c>
      <c r="AV132" s="68" t="s">
        <v>399</v>
      </c>
      <c r="AW132" s="68" t="s">
        <v>408</v>
      </c>
      <c r="AY132" s="109"/>
      <c r="AZ132" s="201" t="s">
        <v>150</v>
      </c>
      <c r="BA132" s="201" t="s">
        <v>171</v>
      </c>
      <c r="BB132" s="201" t="s">
        <v>172</v>
      </c>
      <c r="BC132" s="201" t="s">
        <v>147</v>
      </c>
      <c r="BD132" s="201" t="s">
        <v>152</v>
      </c>
      <c r="BE132" s="201" t="s">
        <v>173</v>
      </c>
      <c r="BF132" s="201" t="s">
        <v>314</v>
      </c>
      <c r="BG132" s="201" t="s">
        <v>174</v>
      </c>
      <c r="BH132" s="252" t="s">
        <v>175</v>
      </c>
      <c r="BI132" s="201" t="s">
        <v>176</v>
      </c>
      <c r="BJ132" s="201" t="s">
        <v>177</v>
      </c>
      <c r="BK132" s="252" t="s">
        <v>178</v>
      </c>
      <c r="BL132" s="252" t="s">
        <v>186</v>
      </c>
      <c r="BM132" s="201" t="s">
        <v>188</v>
      </c>
      <c r="BN132" s="201" t="s">
        <v>189</v>
      </c>
      <c r="BO132" s="201" t="s">
        <v>190</v>
      </c>
      <c r="BP132" s="201" t="s">
        <v>206</v>
      </c>
      <c r="BQ132" s="202" t="s">
        <v>207</v>
      </c>
    </row>
    <row r="133" spans="1:69" x14ac:dyDescent="0.25">
      <c r="O133" s="437">
        <f>L145*'Daily Ave Price'!U266/100*2.5</f>
        <v>25226.133115346194</v>
      </c>
      <c r="P133" s="172" t="s">
        <v>126</v>
      </c>
      <c r="Q133" s="234">
        <v>131015</v>
      </c>
      <c r="R133" s="234">
        <v>145410</v>
      </c>
      <c r="S133" s="234">
        <v>35</v>
      </c>
      <c r="T133" s="234">
        <v>139955</v>
      </c>
      <c r="U133" s="234">
        <v>52465</v>
      </c>
      <c r="V133" s="83">
        <f>Q133+R133+S133+T133+U133</f>
        <v>468880</v>
      </c>
      <c r="W133" s="173">
        <f>V133+W117</f>
        <v>6131265</v>
      </c>
      <c r="X133" s="580" t="s">
        <v>107</v>
      </c>
      <c r="Y133" s="540" t="s">
        <v>109</v>
      </c>
      <c r="Z133" s="538">
        <v>3333</v>
      </c>
      <c r="AA133" s="538">
        <v>3743</v>
      </c>
      <c r="AB133" s="538">
        <v>1</v>
      </c>
      <c r="AC133" s="538">
        <v>3719</v>
      </c>
      <c r="AD133" s="538">
        <v>1343</v>
      </c>
      <c r="AE133" s="175">
        <f t="shared" ref="AE133:AE142" si="42">AD133+AC133+AB133+AA133+Z133</f>
        <v>12139</v>
      </c>
      <c r="AF133" s="176">
        <f>AE133/AE143*100</f>
        <v>65.697894679872277</v>
      </c>
      <c r="AG133" s="177">
        <f>AE133/AE134</f>
        <v>379.34375</v>
      </c>
      <c r="AI133" s="171"/>
      <c r="AJ133" s="170"/>
      <c r="AK133" s="170"/>
      <c r="AL133" s="171"/>
      <c r="AM133" s="171"/>
      <c r="AY133" s="519" t="s">
        <v>409</v>
      </c>
      <c r="AZ133" s="99">
        <v>552</v>
      </c>
      <c r="BA133" s="99"/>
      <c r="BB133" s="99"/>
      <c r="BC133" s="99"/>
      <c r="BD133" s="99">
        <v>1463</v>
      </c>
      <c r="BE133" s="99"/>
      <c r="BF133" s="99"/>
      <c r="BG133" s="99"/>
      <c r="BH133" s="99"/>
      <c r="BI133" s="99"/>
      <c r="BJ133" s="99"/>
      <c r="BK133" s="99"/>
      <c r="BL133" s="99"/>
      <c r="BM133" s="99"/>
      <c r="BN133" s="99"/>
      <c r="BO133" s="99"/>
      <c r="BP133" s="99"/>
      <c r="BQ133" s="178"/>
    </row>
    <row r="134" spans="1:69" x14ac:dyDescent="0.25">
      <c r="O134" s="437">
        <f>L146*'Daily Ave Price'!U266/100*2</f>
        <v>9940.3309243897038</v>
      </c>
      <c r="P134" s="179" t="s">
        <v>127</v>
      </c>
      <c r="Q134" s="180">
        <v>383765.75</v>
      </c>
      <c r="R134" s="180">
        <v>452346.6</v>
      </c>
      <c r="S134" s="180">
        <v>1</v>
      </c>
      <c r="T134" s="180">
        <v>485409.8</v>
      </c>
      <c r="U134" s="180">
        <v>149825.95000000001</v>
      </c>
      <c r="V134" s="365">
        <f>Q134+R134+S134+T134+U134</f>
        <v>1471349.0999999999</v>
      </c>
      <c r="W134" s="366">
        <f>V134+W118</f>
        <v>17760685.350000001</v>
      </c>
      <c r="X134" s="581"/>
      <c r="Y134" s="541" t="s">
        <v>114</v>
      </c>
      <c r="Z134" s="391">
        <v>9</v>
      </c>
      <c r="AA134" s="391">
        <v>9</v>
      </c>
      <c r="AB134" s="391">
        <v>1</v>
      </c>
      <c r="AC134" s="391">
        <v>9</v>
      </c>
      <c r="AD134" s="391">
        <v>4</v>
      </c>
      <c r="AE134" s="175">
        <f t="shared" si="42"/>
        <v>32</v>
      </c>
      <c r="AF134" s="176">
        <f>AE134/AE144*100</f>
        <v>39.506172839506171</v>
      </c>
      <c r="AG134" s="177"/>
      <c r="AI134" s="170" t="s">
        <v>303</v>
      </c>
      <c r="AJ134" s="170">
        <v>6137</v>
      </c>
      <c r="AK134" s="170" t="s">
        <v>304</v>
      </c>
      <c r="AL134" s="182">
        <v>0.50549999999999995</v>
      </c>
      <c r="AM134" s="170">
        <v>16</v>
      </c>
      <c r="AN134" t="s">
        <v>308</v>
      </c>
      <c r="AO134">
        <v>4030</v>
      </c>
      <c r="AP134">
        <v>10062</v>
      </c>
      <c r="AQ134">
        <v>10696</v>
      </c>
      <c r="AR134">
        <v>7059</v>
      </c>
      <c r="AS134">
        <v>5585</v>
      </c>
      <c r="AT134">
        <v>10645</v>
      </c>
      <c r="AU134">
        <v>9153</v>
      </c>
      <c r="AV134">
        <v>8100</v>
      </c>
      <c r="AW134">
        <v>6137</v>
      </c>
      <c r="AY134" s="519" t="s">
        <v>410</v>
      </c>
      <c r="AZ134" s="99">
        <v>485</v>
      </c>
      <c r="BA134" s="99"/>
      <c r="BB134" s="99"/>
      <c r="BC134" s="99">
        <v>1035</v>
      </c>
      <c r="BD134" s="99"/>
      <c r="BE134" s="99"/>
      <c r="BF134" s="99"/>
      <c r="BG134" s="99"/>
      <c r="BH134" s="99"/>
      <c r="BI134" s="99"/>
      <c r="BJ134" s="99"/>
      <c r="BK134" s="99"/>
      <c r="BL134" s="99"/>
      <c r="BM134" s="99"/>
      <c r="BN134" s="99"/>
      <c r="BO134" s="99"/>
      <c r="BP134" s="99"/>
      <c r="BQ134" s="178">
        <v>89</v>
      </c>
    </row>
    <row r="135" spans="1:69" x14ac:dyDescent="0.25">
      <c r="P135" s="179" t="s">
        <v>128</v>
      </c>
      <c r="Q135" s="180">
        <v>2.93</v>
      </c>
      <c r="R135" s="180">
        <v>3.11</v>
      </c>
      <c r="S135" s="180">
        <v>175</v>
      </c>
      <c r="T135" s="180">
        <v>3.47</v>
      </c>
      <c r="U135" s="180">
        <v>2.86</v>
      </c>
      <c r="V135" s="180">
        <f>AVERAGE(S135:U135)</f>
        <v>60.443333333333335</v>
      </c>
      <c r="W135" s="173"/>
      <c r="X135" s="581"/>
      <c r="Y135" s="542" t="s">
        <v>110</v>
      </c>
      <c r="Z135" s="392">
        <v>728</v>
      </c>
      <c r="AA135" s="392">
        <v>0</v>
      </c>
      <c r="AB135" s="392">
        <v>277</v>
      </c>
      <c r="AC135" s="392">
        <v>0</v>
      </c>
      <c r="AD135" s="392">
        <v>0</v>
      </c>
      <c r="AE135" s="184">
        <f t="shared" si="42"/>
        <v>1005</v>
      </c>
      <c r="AF135" s="185">
        <f>AE135/AE143*100</f>
        <v>5.4391946744601398</v>
      </c>
      <c r="AG135" s="186">
        <f>AE135/AE136</f>
        <v>143.57142857142858</v>
      </c>
      <c r="AI135" s="170" t="s">
        <v>303</v>
      </c>
      <c r="AJ135" s="170">
        <v>6002</v>
      </c>
      <c r="AK135" s="170" t="s">
        <v>305</v>
      </c>
      <c r="AL135" s="182">
        <v>0.49440000000000001</v>
      </c>
      <c r="AM135" s="170">
        <v>16</v>
      </c>
      <c r="AN135" t="s">
        <v>309</v>
      </c>
      <c r="AO135">
        <v>4481</v>
      </c>
      <c r="AP135">
        <v>10682</v>
      </c>
      <c r="AQ135">
        <v>14526</v>
      </c>
      <c r="AR135">
        <v>11331</v>
      </c>
      <c r="AS135">
        <v>8425</v>
      </c>
      <c r="AT135">
        <v>12650</v>
      </c>
      <c r="AU135">
        <v>10439</v>
      </c>
      <c r="AV135">
        <v>10399</v>
      </c>
      <c r="AW135">
        <v>6002</v>
      </c>
      <c r="AY135" s="519" t="s">
        <v>411</v>
      </c>
      <c r="AZ135" s="99"/>
      <c r="BA135" s="99"/>
      <c r="BB135" s="99"/>
      <c r="BC135" s="99"/>
      <c r="BD135" s="99"/>
      <c r="BE135" s="99"/>
      <c r="BF135" s="99"/>
      <c r="BG135" s="99"/>
      <c r="BH135" s="99"/>
      <c r="BI135" s="99"/>
      <c r="BJ135" s="99"/>
      <c r="BK135" s="99"/>
      <c r="BL135" s="99"/>
      <c r="BM135" s="99"/>
      <c r="BN135" s="99"/>
      <c r="BO135" s="99"/>
      <c r="BP135" s="99"/>
      <c r="BQ135" s="178"/>
    </row>
    <row r="136" spans="1:69" x14ac:dyDescent="0.25">
      <c r="P136" s="162"/>
      <c r="Q136" s="160"/>
      <c r="R136" s="160"/>
      <c r="S136" s="160"/>
      <c r="T136" s="160"/>
      <c r="U136" s="160"/>
      <c r="V136" s="235"/>
      <c r="W136" s="364"/>
      <c r="X136" s="581"/>
      <c r="Y136" s="542" t="s">
        <v>114</v>
      </c>
      <c r="Z136" s="392">
        <v>4</v>
      </c>
      <c r="AA136" s="392">
        <v>0</v>
      </c>
      <c r="AB136" s="392">
        <v>3</v>
      </c>
      <c r="AC136" s="392">
        <v>0</v>
      </c>
      <c r="AD136" s="392">
        <v>0</v>
      </c>
      <c r="AE136" s="184">
        <f t="shared" si="42"/>
        <v>7</v>
      </c>
      <c r="AF136" s="185">
        <f>AE136/AE144*100</f>
        <v>8.6419753086419746</v>
      </c>
      <c r="AG136" s="186"/>
      <c r="AI136" s="170" t="s">
        <v>303</v>
      </c>
      <c r="AJ136" s="170">
        <v>0</v>
      </c>
      <c r="AK136" s="170" t="s">
        <v>18</v>
      </c>
      <c r="AL136" s="182">
        <v>0</v>
      </c>
      <c r="AM136" s="170">
        <v>0</v>
      </c>
      <c r="AY136" s="519" t="s">
        <v>238</v>
      </c>
      <c r="AZ136" s="99"/>
      <c r="BA136" s="99"/>
      <c r="BB136" s="99">
        <v>117</v>
      </c>
      <c r="BC136" s="99"/>
      <c r="BD136" s="99"/>
      <c r="BE136" s="99"/>
      <c r="BF136" s="99"/>
      <c r="BG136" s="99"/>
      <c r="BH136" s="99"/>
      <c r="BI136" s="99"/>
      <c r="BJ136" s="99"/>
      <c r="BK136" s="99"/>
      <c r="BL136" s="99"/>
      <c r="BM136" s="99"/>
      <c r="BN136" s="99"/>
      <c r="BO136" s="99"/>
      <c r="BP136" s="99"/>
      <c r="BQ136" s="178"/>
    </row>
    <row r="137" spans="1:69" ht="15.75" thickBot="1" x14ac:dyDescent="0.3">
      <c r="P137" s="464" t="s">
        <v>120</v>
      </c>
      <c r="Q137" s="217">
        <v>137031</v>
      </c>
      <c r="R137" s="217">
        <v>23468</v>
      </c>
      <c r="S137" s="217">
        <v>11808.5</v>
      </c>
      <c r="T137" s="217">
        <v>93845.5</v>
      </c>
      <c r="U137" s="217">
        <v>68949</v>
      </c>
      <c r="V137" s="217">
        <f>Q137+R137+S137+T137+U137</f>
        <v>335102</v>
      </c>
      <c r="W137" s="465">
        <f>V137+W121</f>
        <v>3919175.5</v>
      </c>
      <c r="X137" s="581"/>
      <c r="Y137" s="543" t="s">
        <v>111</v>
      </c>
      <c r="Z137" s="393">
        <v>583</v>
      </c>
      <c r="AA137" s="393">
        <v>0</v>
      </c>
      <c r="AB137" s="393">
        <v>894</v>
      </c>
      <c r="AC137" s="393">
        <v>1060</v>
      </c>
      <c r="AD137" s="393">
        <v>2796</v>
      </c>
      <c r="AE137" s="192">
        <f t="shared" si="42"/>
        <v>5333</v>
      </c>
      <c r="AF137" s="193">
        <f>AE137/AE143*100</f>
        <v>28.86291064566759</v>
      </c>
      <c r="AG137" s="194">
        <f>AE137/AE138</f>
        <v>126.97619047619048</v>
      </c>
      <c r="AI137" s="171"/>
      <c r="AJ137" s="171"/>
      <c r="AK137" s="171"/>
      <c r="AL137" s="171"/>
      <c r="AM137" s="171"/>
      <c r="AY137" s="536" t="s">
        <v>412</v>
      </c>
      <c r="AZ137" s="96">
        <f>SUM(AZ133:AZ136)</f>
        <v>1037</v>
      </c>
      <c r="BA137" s="96">
        <f t="shared" ref="BA137:BQ137" si="43">SUM(BA133:BA136)</f>
        <v>0</v>
      </c>
      <c r="BB137" s="96">
        <f t="shared" si="43"/>
        <v>117</v>
      </c>
      <c r="BC137" s="96">
        <f t="shared" si="43"/>
        <v>1035</v>
      </c>
      <c r="BD137" s="96">
        <f t="shared" si="43"/>
        <v>1463</v>
      </c>
      <c r="BE137" s="96">
        <f t="shared" si="43"/>
        <v>0</v>
      </c>
      <c r="BF137" s="96">
        <f t="shared" si="43"/>
        <v>0</v>
      </c>
      <c r="BG137" s="96">
        <f t="shared" si="43"/>
        <v>0</v>
      </c>
      <c r="BH137" s="96">
        <f t="shared" si="43"/>
        <v>0</v>
      </c>
      <c r="BI137" s="96">
        <f t="shared" si="43"/>
        <v>0</v>
      </c>
      <c r="BJ137" s="96">
        <f t="shared" si="43"/>
        <v>0</v>
      </c>
      <c r="BK137" s="96">
        <f t="shared" si="43"/>
        <v>0</v>
      </c>
      <c r="BL137" s="96">
        <f t="shared" si="43"/>
        <v>0</v>
      </c>
      <c r="BM137" s="96">
        <f t="shared" si="43"/>
        <v>0</v>
      </c>
      <c r="BN137" s="96">
        <f t="shared" si="43"/>
        <v>0</v>
      </c>
      <c r="BO137" s="96">
        <f t="shared" si="43"/>
        <v>0</v>
      </c>
      <c r="BP137" s="96">
        <f t="shared" si="43"/>
        <v>0</v>
      </c>
      <c r="BQ137" s="96">
        <f t="shared" si="43"/>
        <v>89</v>
      </c>
    </row>
    <row r="138" spans="1:69" x14ac:dyDescent="0.25">
      <c r="P138" s="466" t="s">
        <v>121</v>
      </c>
      <c r="Q138" s="467">
        <v>397627.6</v>
      </c>
      <c r="R138" s="467">
        <v>88167.58</v>
      </c>
      <c r="S138" s="467">
        <v>44647.75</v>
      </c>
      <c r="T138" s="467">
        <v>276704.7</v>
      </c>
      <c r="U138" s="467">
        <v>231811.20000000001</v>
      </c>
      <c r="V138" s="468">
        <f>Q138+R138+S138+T138+U138</f>
        <v>1038958.8299999998</v>
      </c>
      <c r="W138" s="469">
        <f>V138+W122</f>
        <v>13015255.010000002</v>
      </c>
      <c r="X138" s="581"/>
      <c r="Y138" s="543" t="s">
        <v>114</v>
      </c>
      <c r="Z138" s="393">
        <v>6</v>
      </c>
      <c r="AA138" s="393">
        <v>0</v>
      </c>
      <c r="AB138" s="393">
        <v>7</v>
      </c>
      <c r="AC138" s="393">
        <v>10</v>
      </c>
      <c r="AD138" s="393">
        <v>19</v>
      </c>
      <c r="AE138" s="192">
        <f t="shared" si="42"/>
        <v>42</v>
      </c>
      <c r="AF138" s="193">
        <f>AE138/AE144*100</f>
        <v>51.851851851851848</v>
      </c>
      <c r="AG138" s="194"/>
      <c r="AI138" s="170" t="s">
        <v>306</v>
      </c>
      <c r="AJ138" s="170">
        <v>8397</v>
      </c>
      <c r="AK138" s="182"/>
      <c r="AL138" s="171"/>
      <c r="AM138" s="170">
        <v>22</v>
      </c>
    </row>
    <row r="139" spans="1:69" x14ac:dyDescent="0.25">
      <c r="P139" s="466" t="s">
        <v>122</v>
      </c>
      <c r="Q139" s="467">
        <v>2.9</v>
      </c>
      <c r="R139" s="467">
        <v>3.75</v>
      </c>
      <c r="S139" s="467">
        <v>3.78</v>
      </c>
      <c r="T139" s="467">
        <v>2.94</v>
      </c>
      <c r="U139" s="467">
        <v>3.36</v>
      </c>
      <c r="V139" s="467">
        <f>AVERAGE(S139:U139)</f>
        <v>3.36</v>
      </c>
      <c r="W139" s="465"/>
      <c r="X139" s="581"/>
      <c r="Y139" s="544" t="s">
        <v>112</v>
      </c>
      <c r="Z139" s="394">
        <v>0</v>
      </c>
      <c r="AA139" s="394">
        <v>0</v>
      </c>
      <c r="AB139" s="394">
        <v>0</v>
      </c>
      <c r="AC139" s="394">
        <v>0</v>
      </c>
      <c r="AD139" s="394">
        <v>0</v>
      </c>
      <c r="AE139" s="198">
        <f t="shared" si="42"/>
        <v>0</v>
      </c>
      <c r="AF139" s="199">
        <f>AE139/AE143*100</f>
        <v>0</v>
      </c>
      <c r="AG139" s="200" t="e">
        <f>AE139/AE140</f>
        <v>#DIV/0!</v>
      </c>
      <c r="AI139" s="170" t="s">
        <v>61</v>
      </c>
      <c r="AJ139" s="170">
        <v>3742</v>
      </c>
      <c r="AK139" s="182"/>
      <c r="AL139" s="171"/>
      <c r="AM139" s="170">
        <v>10</v>
      </c>
      <c r="AN139" t="s">
        <v>310</v>
      </c>
      <c r="AO139">
        <f>AJ132</f>
        <v>12139</v>
      </c>
    </row>
    <row r="140" spans="1:69" ht="15.75" thickBot="1" x14ac:dyDescent="0.3">
      <c r="P140" s="162"/>
      <c r="Q140" s="43"/>
      <c r="R140" s="43"/>
      <c r="S140" s="43"/>
      <c r="T140" s="43"/>
      <c r="U140" s="43"/>
      <c r="V140" s="235"/>
      <c r="W140" s="364"/>
      <c r="X140" s="581"/>
      <c r="Y140" s="544" t="s">
        <v>114</v>
      </c>
      <c r="Z140" s="394">
        <v>0</v>
      </c>
      <c r="AA140" s="394">
        <v>0</v>
      </c>
      <c r="AB140" s="394">
        <v>0</v>
      </c>
      <c r="AC140" s="394">
        <v>0</v>
      </c>
      <c r="AD140" s="394">
        <v>0</v>
      </c>
      <c r="AE140" s="198">
        <f t="shared" si="42"/>
        <v>0</v>
      </c>
      <c r="AF140" s="199">
        <f>AE140/AE144*100</f>
        <v>0</v>
      </c>
      <c r="AG140" s="200"/>
      <c r="AN140" t="s">
        <v>311</v>
      </c>
      <c r="AO140">
        <f>AO139+AO124</f>
        <v>160402</v>
      </c>
    </row>
    <row r="141" spans="1:69" ht="15.75" thickBot="1" x14ac:dyDescent="0.3">
      <c r="P141" s="203" t="s">
        <v>123</v>
      </c>
      <c r="Q141" s="204">
        <v>21015</v>
      </c>
      <c r="R141" s="204">
        <v>0</v>
      </c>
      <c r="S141" s="204">
        <v>34411</v>
      </c>
      <c r="T141" s="204">
        <v>43803</v>
      </c>
      <c r="U141" s="204">
        <v>107268</v>
      </c>
      <c r="V141" s="204">
        <f>Q141+R141+S141+T141+U141</f>
        <v>206497</v>
      </c>
      <c r="W141" s="205">
        <f>V141+W125</f>
        <v>2060150.2</v>
      </c>
      <c r="X141" s="581"/>
      <c r="Y141" s="545" t="s">
        <v>113</v>
      </c>
      <c r="Z141" s="395">
        <v>0</v>
      </c>
      <c r="AA141" s="395">
        <v>0</v>
      </c>
      <c r="AB141" s="395">
        <v>0</v>
      </c>
      <c r="AC141" s="395">
        <v>0</v>
      </c>
      <c r="AD141" s="395">
        <v>0</v>
      </c>
      <c r="AE141" s="49">
        <f t="shared" si="42"/>
        <v>0</v>
      </c>
      <c r="AF141" s="207">
        <f>AE141/AE143*100</f>
        <v>0</v>
      </c>
      <c r="AG141" s="208"/>
      <c r="AY141" s="578" t="s">
        <v>147</v>
      </c>
      <c r="AZ141" s="579"/>
      <c r="BA141" s="399">
        <v>45667</v>
      </c>
      <c r="BB141" s="399">
        <v>45674</v>
      </c>
      <c r="BC141" s="399">
        <v>45681</v>
      </c>
      <c r="BD141" s="399">
        <v>45688</v>
      </c>
      <c r="BE141" s="399">
        <v>45695</v>
      </c>
      <c r="BF141" s="537">
        <v>45702</v>
      </c>
      <c r="BG141" s="104">
        <v>45709</v>
      </c>
      <c r="BH141" s="104">
        <v>45716</v>
      </c>
    </row>
    <row r="142" spans="1:69" ht="15.75" thickBot="1" x14ac:dyDescent="0.3">
      <c r="P142" s="210" t="s">
        <v>124</v>
      </c>
      <c r="Q142" s="211">
        <v>71923.5</v>
      </c>
      <c r="R142" s="211">
        <v>0</v>
      </c>
      <c r="S142" s="211">
        <v>118940</v>
      </c>
      <c r="T142" s="211">
        <v>129844</v>
      </c>
      <c r="U142" s="211">
        <v>317835</v>
      </c>
      <c r="V142" s="369">
        <f>Q142+R142+S142+T142+U142</f>
        <v>638542.5</v>
      </c>
      <c r="W142" s="370">
        <f>V142+W126</f>
        <v>6035067.4499999993</v>
      </c>
      <c r="X142" s="582"/>
      <c r="Y142" s="546" t="s">
        <v>114</v>
      </c>
      <c r="Z142" s="380">
        <v>0</v>
      </c>
      <c r="AA142" s="380">
        <v>0</v>
      </c>
      <c r="AB142" s="380">
        <v>0</v>
      </c>
      <c r="AC142" s="380">
        <v>0</v>
      </c>
      <c r="AD142" s="380">
        <v>0</v>
      </c>
      <c r="AE142" s="213">
        <f t="shared" si="42"/>
        <v>0</v>
      </c>
      <c r="AF142" s="214">
        <f>AE142/AE144*100</f>
        <v>0</v>
      </c>
      <c r="AG142" s="208"/>
      <c r="AY142" s="517" t="s">
        <v>317</v>
      </c>
      <c r="AZ142" s="67"/>
      <c r="BA142" s="99">
        <v>1572</v>
      </c>
      <c r="BB142" s="99">
        <v>2639</v>
      </c>
      <c r="BC142" s="99">
        <v>2811</v>
      </c>
      <c r="BD142" s="99">
        <v>2585</v>
      </c>
      <c r="BE142" s="99">
        <v>7163</v>
      </c>
      <c r="BF142" s="178">
        <v>6212</v>
      </c>
      <c r="BG142" s="99">
        <v>7645</v>
      </c>
      <c r="BH142" s="99">
        <v>2440</v>
      </c>
    </row>
    <row r="143" spans="1:69" x14ac:dyDescent="0.25">
      <c r="A143" s="215" t="s">
        <v>407</v>
      </c>
      <c r="B143" s="215" t="s">
        <v>0</v>
      </c>
      <c r="C143" s="215" t="s">
        <v>297</v>
      </c>
      <c r="D143" s="215" t="s">
        <v>1</v>
      </c>
      <c r="E143" s="215" t="s">
        <v>298</v>
      </c>
      <c r="F143" s="215" t="s">
        <v>2</v>
      </c>
      <c r="G143" s="215" t="s">
        <v>298</v>
      </c>
      <c r="H143" s="215" t="s">
        <v>3</v>
      </c>
      <c r="I143" s="215" t="s">
        <v>297</v>
      </c>
      <c r="J143" s="215" t="s">
        <v>299</v>
      </c>
      <c r="K143" s="215" t="s">
        <v>297</v>
      </c>
      <c r="L143" s="215" t="s">
        <v>25</v>
      </c>
      <c r="M143" s="215" t="s">
        <v>298</v>
      </c>
      <c r="O143" s="437">
        <f>O133+O134</f>
        <v>35166.464039735896</v>
      </c>
      <c r="P143" s="210" t="s">
        <v>125</v>
      </c>
      <c r="Q143" s="211">
        <v>3.42</v>
      </c>
      <c r="R143" s="211">
        <v>0</v>
      </c>
      <c r="S143" s="211">
        <v>3.45</v>
      </c>
      <c r="T143" s="211">
        <v>2.96</v>
      </c>
      <c r="U143" s="211">
        <v>2.96</v>
      </c>
      <c r="V143" s="211">
        <f>AVERAGE(S143:U143)</f>
        <v>3.1233333333333335</v>
      </c>
      <c r="W143" s="205"/>
      <c r="AE143" s="74">
        <f>AE133+AE135+AE137+AE139</f>
        <v>18477</v>
      </c>
      <c r="AY143" s="517" t="s">
        <v>318</v>
      </c>
      <c r="AZ143" s="43"/>
      <c r="BA143" s="99">
        <v>0</v>
      </c>
      <c r="BB143" s="99">
        <v>0</v>
      </c>
      <c r="BC143" s="66">
        <v>578</v>
      </c>
      <c r="BD143" s="99">
        <v>645</v>
      </c>
      <c r="BE143" s="99">
        <v>3039</v>
      </c>
      <c r="BF143" s="178">
        <v>3121</v>
      </c>
      <c r="BG143" s="99">
        <v>2039</v>
      </c>
      <c r="BH143" s="99">
        <v>1035</v>
      </c>
    </row>
    <row r="144" spans="1:69" ht="15.75" thickBot="1" x14ac:dyDescent="0.3">
      <c r="A144" s="216" t="s">
        <v>300</v>
      </c>
      <c r="B144" s="217">
        <f>'White Fish 2025'!F15</f>
        <v>3333</v>
      </c>
      <c r="C144" s="217">
        <f>C145+C146</f>
        <v>9</v>
      </c>
      <c r="D144" s="217">
        <f>'White Fish 2025'!N15</f>
        <v>3743</v>
      </c>
      <c r="E144" s="217">
        <f>E145+E146</f>
        <v>9</v>
      </c>
      <c r="F144" s="217">
        <f>'White Fish 2025'!V15</f>
        <v>1</v>
      </c>
      <c r="G144" s="217">
        <f>G145+G146</f>
        <v>1</v>
      </c>
      <c r="H144" s="217">
        <f>'White Fish 2025'!AD15</f>
        <v>3719</v>
      </c>
      <c r="I144" s="217">
        <f>I145+I146</f>
        <v>9</v>
      </c>
      <c r="J144" s="217">
        <f>'White Fish 2025'!AL15</f>
        <v>1343</v>
      </c>
      <c r="K144" s="217">
        <f>K145+K146</f>
        <v>4</v>
      </c>
      <c r="L144" s="217">
        <f>J144+H144+F144+D144+B144</f>
        <v>12139</v>
      </c>
      <c r="M144" s="217">
        <f>M145+M146</f>
        <v>32</v>
      </c>
      <c r="P144" s="95"/>
      <c r="Q144" s="96"/>
      <c r="R144" s="96"/>
      <c r="S144" s="96"/>
      <c r="T144" s="96"/>
      <c r="U144" s="96"/>
      <c r="V144" s="236"/>
      <c r="W144" s="218"/>
      <c r="AE144" s="74">
        <f>AE134+AE136+AE138+AE140</f>
        <v>81</v>
      </c>
      <c r="AY144" s="517" t="s">
        <v>319</v>
      </c>
      <c r="AZ144" s="43"/>
      <c r="BA144" s="99">
        <f t="shared" ref="BA144:BH144" si="44">BA142-BA143</f>
        <v>1572</v>
      </c>
      <c r="BB144" s="99">
        <f t="shared" si="44"/>
        <v>2639</v>
      </c>
      <c r="BC144" s="99">
        <f t="shared" si="44"/>
        <v>2233</v>
      </c>
      <c r="BD144" s="99">
        <f t="shared" si="44"/>
        <v>1940</v>
      </c>
      <c r="BE144" s="99">
        <f t="shared" si="44"/>
        <v>4124</v>
      </c>
      <c r="BF144" s="178">
        <f t="shared" si="44"/>
        <v>3091</v>
      </c>
      <c r="BG144" s="178">
        <f t="shared" si="44"/>
        <v>5606</v>
      </c>
      <c r="BH144" s="178">
        <f t="shared" si="44"/>
        <v>1405</v>
      </c>
    </row>
    <row r="145" spans="1:69" x14ac:dyDescent="0.25">
      <c r="A145" s="219" t="s">
        <v>301</v>
      </c>
      <c r="B145" s="83">
        <f>B144-B146</f>
        <v>1318</v>
      </c>
      <c r="C145" s="83">
        <f>'White Fish 2025'!L15</f>
        <v>5</v>
      </c>
      <c r="D145" s="83">
        <f>D144-D146</f>
        <v>2134</v>
      </c>
      <c r="E145" s="83">
        <f>'White Fish 2025'!T15</f>
        <v>5</v>
      </c>
      <c r="F145" s="83">
        <v>0</v>
      </c>
      <c r="G145" s="83">
        <f>'White Fish 2025'!AB15</f>
        <v>0</v>
      </c>
      <c r="H145" s="83">
        <f>H144-H146</f>
        <v>3719</v>
      </c>
      <c r="I145" s="83">
        <f>'White Fish 2025'!AJ15</f>
        <v>9</v>
      </c>
      <c r="J145" s="83">
        <f>J144-J146</f>
        <v>962</v>
      </c>
      <c r="K145" s="83">
        <f>'White Fish 2025'!AR15</f>
        <v>3</v>
      </c>
      <c r="L145" s="83">
        <f>B145+D145+F145+H145+J145</f>
        <v>8133</v>
      </c>
      <c r="M145" s="83">
        <f>C145+E145+G145+I145+K145</f>
        <v>22</v>
      </c>
      <c r="AF145" s="385"/>
      <c r="AY145" s="517" t="s">
        <v>320</v>
      </c>
      <c r="AZ145" s="43"/>
      <c r="BA145" s="99">
        <v>6</v>
      </c>
      <c r="BB145" s="99">
        <v>7</v>
      </c>
      <c r="BC145" s="99">
        <v>11</v>
      </c>
      <c r="BD145" s="99">
        <v>10</v>
      </c>
      <c r="BE145" s="99">
        <v>13</v>
      </c>
      <c r="BF145" s="178">
        <v>13</v>
      </c>
      <c r="BG145" s="99">
        <v>18</v>
      </c>
      <c r="BH145" s="99">
        <v>9</v>
      </c>
    </row>
    <row r="146" spans="1:69" ht="15.75" thickBot="1" x14ac:dyDescent="0.3">
      <c r="A146" s="220" t="s">
        <v>302</v>
      </c>
      <c r="B146" s="221">
        <v>2015</v>
      </c>
      <c r="C146" s="221">
        <f>'White Fish 2025'!J15</f>
        <v>4</v>
      </c>
      <c r="D146" s="221">
        <v>1609</v>
      </c>
      <c r="E146" s="221">
        <f>'White Fish 2025'!R15</f>
        <v>4</v>
      </c>
      <c r="F146" s="221">
        <v>1</v>
      </c>
      <c r="G146" s="221">
        <f>'White Fish 2025'!Z15</f>
        <v>1</v>
      </c>
      <c r="H146" s="221">
        <v>0</v>
      </c>
      <c r="I146" s="221">
        <f>'White Fish 2025'!AH15</f>
        <v>0</v>
      </c>
      <c r="J146" s="221">
        <v>381</v>
      </c>
      <c r="K146" s="221">
        <f>'White Fish 2025'!AP15</f>
        <v>1</v>
      </c>
      <c r="L146" s="221">
        <f>B146+D146+F146+H146+J146</f>
        <v>4006</v>
      </c>
      <c r="M146" s="221">
        <f>C146+E146+G146+I146+K146</f>
        <v>10</v>
      </c>
      <c r="AF146" s="385"/>
      <c r="AY146" s="518" t="s">
        <v>321</v>
      </c>
      <c r="AZ146" s="96"/>
      <c r="BA146" s="304">
        <f>BA142/BA145</f>
        <v>262</v>
      </c>
      <c r="BB146" s="304">
        <f t="shared" ref="BB146:BH146" si="45">BB142/BB145</f>
        <v>377</v>
      </c>
      <c r="BC146" s="341">
        <f t="shared" si="45"/>
        <v>255.54545454545453</v>
      </c>
      <c r="BD146" s="341">
        <f t="shared" si="45"/>
        <v>258.5</v>
      </c>
      <c r="BE146" s="341">
        <f t="shared" si="45"/>
        <v>551</v>
      </c>
      <c r="BF146" s="342">
        <f t="shared" si="45"/>
        <v>477.84615384615387</v>
      </c>
      <c r="BG146" s="342">
        <f t="shared" si="45"/>
        <v>424.72222222222223</v>
      </c>
      <c r="BH146" s="342">
        <f t="shared" si="45"/>
        <v>271.11111111111109</v>
      </c>
    </row>
    <row r="147" spans="1:69" s="163" customFormat="1" ht="15.75" thickBot="1" x14ac:dyDescent="0.3">
      <c r="O147" s="450"/>
    </row>
    <row r="148" spans="1:69" ht="30.75" thickBot="1" x14ac:dyDescent="0.3">
      <c r="P148" s="164"/>
      <c r="Q148" s="104">
        <v>45719</v>
      </c>
      <c r="R148" s="104">
        <v>45720</v>
      </c>
      <c r="S148" s="104">
        <v>45721</v>
      </c>
      <c r="T148" s="104">
        <v>45722</v>
      </c>
      <c r="U148" s="104">
        <v>45723</v>
      </c>
      <c r="V148" s="165"/>
      <c r="W148" s="166" t="s">
        <v>293</v>
      </c>
      <c r="X148" s="88"/>
      <c r="Y148" s="539"/>
      <c r="Z148" s="104">
        <v>45719</v>
      </c>
      <c r="AA148" s="104">
        <v>45720</v>
      </c>
      <c r="AB148" s="104">
        <v>45721</v>
      </c>
      <c r="AC148" s="104">
        <v>45722</v>
      </c>
      <c r="AD148" s="104">
        <v>45723</v>
      </c>
      <c r="AE148" s="167" t="s">
        <v>13</v>
      </c>
      <c r="AF148" s="168" t="s">
        <v>294</v>
      </c>
      <c r="AG148" s="169" t="s">
        <v>295</v>
      </c>
      <c r="AI148" s="170" t="s">
        <v>303</v>
      </c>
      <c r="AJ148" s="170">
        <v>22827</v>
      </c>
      <c r="AK148" s="170"/>
      <c r="AL148" s="171"/>
      <c r="AM148" s="170" t="s">
        <v>11</v>
      </c>
      <c r="AO148" t="s">
        <v>313</v>
      </c>
      <c r="AP148" t="s">
        <v>312</v>
      </c>
      <c r="AQ148" t="s">
        <v>358</v>
      </c>
      <c r="AR148" s="68" t="s">
        <v>375</v>
      </c>
      <c r="AS148" s="68" t="s">
        <v>378</v>
      </c>
      <c r="AT148" t="s">
        <v>386</v>
      </c>
      <c r="AU148" t="s">
        <v>392</v>
      </c>
      <c r="AV148" s="68" t="s">
        <v>399</v>
      </c>
      <c r="AW148" s="68" t="s">
        <v>408</v>
      </c>
      <c r="AX148" s="68" t="s">
        <v>418</v>
      </c>
      <c r="AY148" s="109"/>
      <c r="AZ148" s="201" t="s">
        <v>150</v>
      </c>
      <c r="BA148" s="201" t="s">
        <v>171</v>
      </c>
      <c r="BB148" s="201" t="s">
        <v>172</v>
      </c>
      <c r="BC148" s="201" t="s">
        <v>147</v>
      </c>
      <c r="BD148" s="201" t="s">
        <v>152</v>
      </c>
      <c r="BE148" s="201" t="s">
        <v>173</v>
      </c>
      <c r="BF148" s="201" t="s">
        <v>314</v>
      </c>
      <c r="BG148" s="201" t="s">
        <v>174</v>
      </c>
      <c r="BH148" s="252" t="s">
        <v>175</v>
      </c>
      <c r="BI148" s="201" t="s">
        <v>176</v>
      </c>
      <c r="BJ148" s="201" t="s">
        <v>177</v>
      </c>
      <c r="BK148" s="252" t="s">
        <v>178</v>
      </c>
      <c r="BL148" s="252" t="s">
        <v>186</v>
      </c>
      <c r="BM148" s="201" t="s">
        <v>188</v>
      </c>
      <c r="BN148" s="201" t="s">
        <v>189</v>
      </c>
      <c r="BO148" s="201" t="s">
        <v>190</v>
      </c>
      <c r="BP148" s="201" t="s">
        <v>206</v>
      </c>
      <c r="BQ148" s="202" t="s">
        <v>207</v>
      </c>
    </row>
    <row r="149" spans="1:69" x14ac:dyDescent="0.25">
      <c r="P149" s="172" t="s">
        <v>126</v>
      </c>
      <c r="Q149" s="510">
        <v>261690</v>
      </c>
      <c r="R149" s="234">
        <v>233405</v>
      </c>
      <c r="S149" s="234">
        <v>153470</v>
      </c>
      <c r="T149" s="234">
        <v>131550</v>
      </c>
      <c r="U149" s="234">
        <v>107255</v>
      </c>
      <c r="V149" s="83">
        <f>Q149+R149+S149+T149+U149</f>
        <v>887370</v>
      </c>
      <c r="W149" s="173">
        <f>V149+W133</f>
        <v>7018635</v>
      </c>
      <c r="X149" s="580" t="s">
        <v>107</v>
      </c>
      <c r="Y149" s="540" t="s">
        <v>109</v>
      </c>
      <c r="Z149" s="550">
        <v>6713</v>
      </c>
      <c r="AA149" s="538">
        <v>5967</v>
      </c>
      <c r="AB149" s="538">
        <v>3927</v>
      </c>
      <c r="AC149" s="538">
        <v>3361</v>
      </c>
      <c r="AD149" s="538">
        <v>2859</v>
      </c>
      <c r="AE149" s="175">
        <f t="shared" ref="AE149:AE158" si="46">AD149+AC149+AB149+AA149+Z149</f>
        <v>22827</v>
      </c>
      <c r="AF149" s="176">
        <f>AE149/AE159*100</f>
        <v>77.98503638413446</v>
      </c>
      <c r="AG149" s="177">
        <f>AE149/AE150</f>
        <v>456.54</v>
      </c>
      <c r="AI149" s="171"/>
      <c r="AJ149" s="170"/>
      <c r="AK149" s="170"/>
      <c r="AL149" s="171"/>
      <c r="AM149" s="171"/>
      <c r="AY149" s="557" t="s">
        <v>415</v>
      </c>
      <c r="AZ149" s="98">
        <v>53</v>
      </c>
      <c r="BA149" s="98"/>
      <c r="BB149" s="98">
        <v>343</v>
      </c>
      <c r="BC149" s="98"/>
      <c r="BD149" s="98">
        <v>881</v>
      </c>
      <c r="BE149" s="98"/>
      <c r="BF149" s="98"/>
      <c r="BG149" s="98"/>
      <c r="BH149" s="98"/>
      <c r="BI149" s="98"/>
      <c r="BJ149" s="98"/>
      <c r="BK149" s="98"/>
      <c r="BL149" s="98"/>
      <c r="BM149" s="98"/>
      <c r="BN149" s="98"/>
      <c r="BO149" s="98"/>
      <c r="BP149" s="98"/>
      <c r="BQ149" s="558"/>
    </row>
    <row r="150" spans="1:69" x14ac:dyDescent="0.25">
      <c r="P150" s="179" t="s">
        <v>127</v>
      </c>
      <c r="Q150" s="179">
        <v>690079.1</v>
      </c>
      <c r="R150" s="180">
        <v>548704.19999999995</v>
      </c>
      <c r="S150" s="180">
        <v>370876</v>
      </c>
      <c r="T150" s="180">
        <v>345575.1</v>
      </c>
      <c r="U150" s="180">
        <v>352719.1</v>
      </c>
      <c r="V150" s="365">
        <f>Q150+R150+S150+T150+U150</f>
        <v>2307953.5</v>
      </c>
      <c r="W150" s="366">
        <f>V150+W134</f>
        <v>20068638.850000001</v>
      </c>
      <c r="X150" s="581"/>
      <c r="Y150" s="541" t="s">
        <v>114</v>
      </c>
      <c r="Z150" s="551">
        <v>13</v>
      </c>
      <c r="AA150" s="391">
        <v>11</v>
      </c>
      <c r="AB150" s="391">
        <v>10</v>
      </c>
      <c r="AC150" s="391">
        <v>9</v>
      </c>
      <c r="AD150" s="391">
        <v>7</v>
      </c>
      <c r="AE150" s="175">
        <f t="shared" si="46"/>
        <v>50</v>
      </c>
      <c r="AF150" s="176">
        <f>AE150/AE160*100</f>
        <v>53.763440860215049</v>
      </c>
      <c r="AG150" s="177"/>
      <c r="AI150" s="170" t="s">
        <v>303</v>
      </c>
      <c r="AJ150" s="170">
        <v>10718</v>
      </c>
      <c r="AK150" s="170" t="s">
        <v>304</v>
      </c>
      <c r="AL150" s="182">
        <v>0.47</v>
      </c>
      <c r="AM150" s="170">
        <v>27</v>
      </c>
      <c r="AN150" t="s">
        <v>308</v>
      </c>
      <c r="AO150">
        <v>4030</v>
      </c>
      <c r="AP150">
        <v>10062</v>
      </c>
      <c r="AQ150">
        <v>10696</v>
      </c>
      <c r="AR150">
        <v>7059</v>
      </c>
      <c r="AS150">
        <v>5585</v>
      </c>
      <c r="AT150">
        <v>10645</v>
      </c>
      <c r="AU150">
        <v>9153</v>
      </c>
      <c r="AV150">
        <v>8100</v>
      </c>
      <c r="AW150">
        <v>6137</v>
      </c>
      <c r="AX150">
        <v>10718</v>
      </c>
      <c r="AY150" s="516" t="s">
        <v>417</v>
      </c>
      <c r="AZ150" s="99"/>
      <c r="BA150" s="99"/>
      <c r="BB150" s="99"/>
      <c r="BC150" s="99"/>
      <c r="BD150" s="99"/>
      <c r="BE150" s="99">
        <v>45</v>
      </c>
      <c r="BF150" s="99"/>
      <c r="BG150" s="99"/>
      <c r="BH150" s="99"/>
      <c r="BI150" s="99"/>
      <c r="BJ150" s="99"/>
      <c r="BK150" s="99"/>
      <c r="BL150" s="99"/>
      <c r="BM150" s="99"/>
      <c r="BN150" s="99"/>
      <c r="BO150" s="99"/>
      <c r="BP150" s="99"/>
      <c r="BQ150" s="178"/>
    </row>
    <row r="151" spans="1:69" x14ac:dyDescent="0.25">
      <c r="P151" s="179" t="s">
        <v>128</v>
      </c>
      <c r="Q151" s="179">
        <v>2.64</v>
      </c>
      <c r="R151" s="180">
        <v>2.35</v>
      </c>
      <c r="S151" s="180">
        <v>2.42</v>
      </c>
      <c r="T151" s="180">
        <v>2.63</v>
      </c>
      <c r="U151" s="180">
        <v>3.29</v>
      </c>
      <c r="V151" s="180">
        <f>AVERAGE(S151:U151)</f>
        <v>2.78</v>
      </c>
      <c r="W151" s="173"/>
      <c r="X151" s="581"/>
      <c r="Y151" s="542" t="s">
        <v>110</v>
      </c>
      <c r="Z151" s="552">
        <v>781</v>
      </c>
      <c r="AA151" s="392">
        <v>0</v>
      </c>
      <c r="AB151" s="392">
        <v>152</v>
      </c>
      <c r="AC151" s="392">
        <v>88</v>
      </c>
      <c r="AD151" s="392">
        <v>260</v>
      </c>
      <c r="AE151" s="184">
        <f t="shared" si="46"/>
        <v>1281</v>
      </c>
      <c r="AF151" s="185">
        <f>AE151/AE159*100</f>
        <v>4.3763451880701032</v>
      </c>
      <c r="AG151" s="186">
        <f>AE151/AE152</f>
        <v>91.5</v>
      </c>
      <c r="AI151" s="170" t="s">
        <v>303</v>
      </c>
      <c r="AJ151" s="170">
        <v>12109</v>
      </c>
      <c r="AK151" s="170" t="s">
        <v>305</v>
      </c>
      <c r="AL151" s="182">
        <v>0.53</v>
      </c>
      <c r="AM151" s="170">
        <v>23</v>
      </c>
      <c r="AN151" t="s">
        <v>309</v>
      </c>
      <c r="AO151">
        <v>4481</v>
      </c>
      <c r="AP151">
        <v>10682</v>
      </c>
      <c r="AQ151">
        <v>14526</v>
      </c>
      <c r="AR151">
        <v>11331</v>
      </c>
      <c r="AS151">
        <v>8425</v>
      </c>
      <c r="AT151">
        <v>12650</v>
      </c>
      <c r="AU151">
        <v>10439</v>
      </c>
      <c r="AV151">
        <v>10399</v>
      </c>
      <c r="AW151">
        <v>6002</v>
      </c>
      <c r="AX151">
        <v>12109</v>
      </c>
      <c r="AY151" s="516" t="s">
        <v>239</v>
      </c>
      <c r="AZ151" s="99">
        <v>413</v>
      </c>
      <c r="BA151" s="99"/>
      <c r="BB151" s="99"/>
      <c r="BC151" s="99"/>
      <c r="BD151" s="99"/>
      <c r="BE151" s="99"/>
      <c r="BF151" s="99"/>
      <c r="BG151" s="99"/>
      <c r="BH151" s="99"/>
      <c r="BI151" s="99"/>
      <c r="BJ151" s="99"/>
      <c r="BK151" s="99"/>
      <c r="BL151" s="99"/>
      <c r="BM151" s="99"/>
      <c r="BN151" s="99"/>
      <c r="BO151" s="99"/>
      <c r="BP151" s="99"/>
      <c r="BQ151" s="178"/>
    </row>
    <row r="152" spans="1:69" ht="15.75" thickBot="1" x14ac:dyDescent="0.3">
      <c r="P152" s="162"/>
      <c r="Q152" s="343"/>
      <c r="R152" s="160"/>
      <c r="S152" s="160"/>
      <c r="T152" s="160"/>
      <c r="U152" s="160"/>
      <c r="V152" s="235"/>
      <c r="W152" s="364"/>
      <c r="X152" s="581"/>
      <c r="Y152" s="542" t="s">
        <v>114</v>
      </c>
      <c r="Z152" s="552">
        <v>8</v>
      </c>
      <c r="AA152" s="392">
        <v>0</v>
      </c>
      <c r="AB152" s="392">
        <v>2</v>
      </c>
      <c r="AC152" s="392">
        <v>1</v>
      </c>
      <c r="AD152" s="392">
        <v>3</v>
      </c>
      <c r="AE152" s="184">
        <f t="shared" si="46"/>
        <v>14</v>
      </c>
      <c r="AF152" s="185">
        <f>AE152/AE160*100</f>
        <v>15.053763440860216</v>
      </c>
      <c r="AG152" s="186"/>
      <c r="AI152" s="170" t="s">
        <v>303</v>
      </c>
      <c r="AJ152" s="170">
        <v>0</v>
      </c>
      <c r="AK152" s="170" t="s">
        <v>18</v>
      </c>
      <c r="AL152" s="182">
        <v>0</v>
      </c>
      <c r="AM152" s="170">
        <v>0</v>
      </c>
      <c r="AY152" s="536" t="s">
        <v>412</v>
      </c>
      <c r="AZ152" s="96">
        <f t="shared" ref="AZ152:BQ152" si="47">SUM(AZ149:AZ151)</f>
        <v>466</v>
      </c>
      <c r="BA152" s="96">
        <f t="shared" si="47"/>
        <v>0</v>
      </c>
      <c r="BB152" s="96">
        <f t="shared" si="47"/>
        <v>343</v>
      </c>
      <c r="BC152" s="96">
        <f t="shared" si="47"/>
        <v>0</v>
      </c>
      <c r="BD152" s="96">
        <f t="shared" si="47"/>
        <v>881</v>
      </c>
      <c r="BE152" s="96">
        <f t="shared" si="47"/>
        <v>45</v>
      </c>
      <c r="BF152" s="96">
        <f t="shared" si="47"/>
        <v>0</v>
      </c>
      <c r="BG152" s="96">
        <f t="shared" si="47"/>
        <v>0</v>
      </c>
      <c r="BH152" s="96">
        <f t="shared" si="47"/>
        <v>0</v>
      </c>
      <c r="BI152" s="96">
        <f t="shared" si="47"/>
        <v>0</v>
      </c>
      <c r="BJ152" s="96">
        <f t="shared" si="47"/>
        <v>0</v>
      </c>
      <c r="BK152" s="96">
        <f t="shared" si="47"/>
        <v>0</v>
      </c>
      <c r="BL152" s="96">
        <f t="shared" si="47"/>
        <v>0</v>
      </c>
      <c r="BM152" s="96">
        <f t="shared" si="47"/>
        <v>0</v>
      </c>
      <c r="BN152" s="96">
        <f t="shared" si="47"/>
        <v>0</v>
      </c>
      <c r="BO152" s="96">
        <f t="shared" si="47"/>
        <v>0</v>
      </c>
      <c r="BP152" s="96">
        <f t="shared" si="47"/>
        <v>0</v>
      </c>
      <c r="BQ152" s="96">
        <f t="shared" si="47"/>
        <v>0</v>
      </c>
    </row>
    <row r="153" spans="1:69" x14ac:dyDescent="0.25">
      <c r="P153" s="464" t="s">
        <v>120</v>
      </c>
      <c r="Q153" s="512">
        <v>290769.5</v>
      </c>
      <c r="R153" s="217">
        <v>102472</v>
      </c>
      <c r="S153" s="217">
        <v>113457</v>
      </c>
      <c r="T153" s="217">
        <v>36032</v>
      </c>
      <c r="U153" s="217">
        <v>18085</v>
      </c>
      <c r="V153" s="217">
        <f>Q153+R153+S153+T153+U153</f>
        <v>560815.5</v>
      </c>
      <c r="W153" s="465">
        <f>V153+W137</f>
        <v>4479991</v>
      </c>
      <c r="X153" s="581"/>
      <c r="Y153" s="543" t="s">
        <v>111</v>
      </c>
      <c r="Z153" s="553">
        <v>1724</v>
      </c>
      <c r="AA153" s="393">
        <v>1057</v>
      </c>
      <c r="AB153" s="393">
        <v>591</v>
      </c>
      <c r="AC153" s="393">
        <v>460</v>
      </c>
      <c r="AD153" s="393">
        <v>417</v>
      </c>
      <c r="AE153" s="192">
        <f t="shared" si="46"/>
        <v>4249</v>
      </c>
      <c r="AF153" s="193">
        <f>AE153/AE159*100</f>
        <v>14.516073929828158</v>
      </c>
      <c r="AG153" s="194">
        <f>AE153/AE154</f>
        <v>169.96</v>
      </c>
      <c r="AI153" s="171"/>
      <c r="AJ153" s="171"/>
      <c r="AK153" s="171"/>
      <c r="AL153" s="171"/>
      <c r="AM153" s="171"/>
      <c r="AY153" s="559"/>
    </row>
    <row r="154" spans="1:69" x14ac:dyDescent="0.25">
      <c r="P154" s="466" t="s">
        <v>121</v>
      </c>
      <c r="Q154" s="466">
        <v>768917.7</v>
      </c>
      <c r="R154" s="467">
        <v>253582.7</v>
      </c>
      <c r="S154" s="467">
        <v>233569.8</v>
      </c>
      <c r="T154" s="467">
        <v>92837.23</v>
      </c>
      <c r="U154" s="467">
        <v>75924.88</v>
      </c>
      <c r="V154" s="468">
        <f>Q154+R154+S154+T154+U154</f>
        <v>1424832.31</v>
      </c>
      <c r="W154" s="469">
        <f>V154+W138</f>
        <v>14440087.320000002</v>
      </c>
      <c r="X154" s="581"/>
      <c r="Y154" s="543" t="s">
        <v>114</v>
      </c>
      <c r="Z154" s="553">
        <v>8</v>
      </c>
      <c r="AA154" s="393">
        <v>3</v>
      </c>
      <c r="AB154" s="393">
        <v>5</v>
      </c>
      <c r="AC154" s="393">
        <v>4</v>
      </c>
      <c r="AD154" s="393">
        <v>5</v>
      </c>
      <c r="AE154" s="192">
        <f t="shared" si="46"/>
        <v>25</v>
      </c>
      <c r="AF154" s="193">
        <f>AE154/AE160*100</f>
        <v>26.881720430107524</v>
      </c>
      <c r="AG154" s="194"/>
      <c r="AI154" s="170" t="s">
        <v>306</v>
      </c>
      <c r="AJ154" s="170">
        <v>21092</v>
      </c>
      <c r="AK154" s="182"/>
      <c r="AL154" s="171"/>
      <c r="AM154" s="170">
        <v>45</v>
      </c>
    </row>
    <row r="155" spans="1:69" x14ac:dyDescent="0.25">
      <c r="P155" s="466" t="s">
        <v>122</v>
      </c>
      <c r="Q155" s="466">
        <v>2.64</v>
      </c>
      <c r="R155" s="467">
        <v>2.4700000000000002</v>
      </c>
      <c r="S155" s="467">
        <v>1.97</v>
      </c>
      <c r="T155" s="467">
        <v>2.57</v>
      </c>
      <c r="U155" s="467">
        <v>4.1900000000000004</v>
      </c>
      <c r="V155" s="467">
        <f>AVERAGE(S155:U155)</f>
        <v>2.91</v>
      </c>
      <c r="W155" s="465"/>
      <c r="X155" s="581"/>
      <c r="Y155" s="544" t="s">
        <v>112</v>
      </c>
      <c r="Z155" s="554">
        <v>483</v>
      </c>
      <c r="AA155" s="394">
        <v>431</v>
      </c>
      <c r="AB155" s="394">
        <v>0</v>
      </c>
      <c r="AC155" s="394">
        <v>0</v>
      </c>
      <c r="AD155" s="394">
        <v>0</v>
      </c>
      <c r="AE155" s="198">
        <f t="shared" si="46"/>
        <v>914</v>
      </c>
      <c r="AF155" s="199">
        <f>AE155/AE159*100</f>
        <v>3.1225444979672714</v>
      </c>
      <c r="AG155" s="200">
        <f>AE155/AE156</f>
        <v>228.5</v>
      </c>
      <c r="AI155" s="170" t="s">
        <v>61</v>
      </c>
      <c r="AJ155" s="170">
        <v>1735</v>
      </c>
      <c r="AK155" s="182"/>
      <c r="AL155" s="171"/>
      <c r="AM155" s="170">
        <v>5</v>
      </c>
      <c r="AN155" t="s">
        <v>310</v>
      </c>
      <c r="AO155">
        <f>AJ148</f>
        <v>22827</v>
      </c>
    </row>
    <row r="156" spans="1:69" ht="15.75" thickBot="1" x14ac:dyDescent="0.3">
      <c r="P156" s="162"/>
      <c r="Q156" s="162"/>
      <c r="R156" s="43"/>
      <c r="S156" s="43"/>
      <c r="T156" s="43"/>
      <c r="U156" s="43"/>
      <c r="V156" s="235"/>
      <c r="W156" s="364"/>
      <c r="X156" s="581"/>
      <c r="Y156" s="544" t="s">
        <v>114</v>
      </c>
      <c r="Z156" s="554">
        <v>3</v>
      </c>
      <c r="AA156" s="394">
        <v>1</v>
      </c>
      <c r="AB156" s="394">
        <v>0</v>
      </c>
      <c r="AC156" s="394">
        <v>0</v>
      </c>
      <c r="AD156" s="394">
        <v>0</v>
      </c>
      <c r="AE156" s="198">
        <f t="shared" si="46"/>
        <v>4</v>
      </c>
      <c r="AF156" s="199">
        <f>AE156/AE160*100</f>
        <v>4.3010752688172049</v>
      </c>
      <c r="AG156" s="200"/>
      <c r="AN156" t="s">
        <v>311</v>
      </c>
      <c r="AO156">
        <f>AO155+AO140</f>
        <v>183229</v>
      </c>
    </row>
    <row r="157" spans="1:69" ht="15.75" thickBot="1" x14ac:dyDescent="0.3">
      <c r="P157" s="203" t="s">
        <v>123</v>
      </c>
      <c r="Q157" s="203">
        <v>67745</v>
      </c>
      <c r="R157" s="204">
        <v>40941</v>
      </c>
      <c r="S157" s="204">
        <v>22007</v>
      </c>
      <c r="T157" s="204">
        <v>17095.5</v>
      </c>
      <c r="U157" s="204">
        <v>16728</v>
      </c>
      <c r="V157" s="204">
        <f>Q157+R157+S157+T157+U157</f>
        <v>164516.5</v>
      </c>
      <c r="W157" s="205">
        <f>V157+W141</f>
        <v>2224666.7000000002</v>
      </c>
      <c r="X157" s="581"/>
      <c r="Y157" s="545" t="s">
        <v>113</v>
      </c>
      <c r="Z157" s="555">
        <v>0</v>
      </c>
      <c r="AA157" s="395">
        <v>0</v>
      </c>
      <c r="AB157" s="395">
        <v>0</v>
      </c>
      <c r="AC157" s="395">
        <v>0</v>
      </c>
      <c r="AD157" s="395">
        <v>0</v>
      </c>
      <c r="AE157" s="49">
        <f t="shared" si="46"/>
        <v>0</v>
      </c>
      <c r="AF157" s="207">
        <f>AE157/AE159*100</f>
        <v>0</v>
      </c>
      <c r="AG157" s="208"/>
      <c r="AY157" s="578" t="s">
        <v>147</v>
      </c>
      <c r="AZ157" s="579"/>
      <c r="BA157" s="399">
        <v>45667</v>
      </c>
      <c r="BB157" s="399">
        <v>45674</v>
      </c>
      <c r="BC157" s="399">
        <v>45681</v>
      </c>
      <c r="BD157" s="399">
        <v>45688</v>
      </c>
      <c r="BE157" s="399">
        <v>45695</v>
      </c>
      <c r="BF157" s="537">
        <v>45702</v>
      </c>
      <c r="BG157" s="104">
        <v>45709</v>
      </c>
      <c r="BH157" s="104">
        <v>45716</v>
      </c>
      <c r="BI157" s="104">
        <v>45723</v>
      </c>
    </row>
    <row r="158" spans="1:69" ht="15.75" thickBot="1" x14ac:dyDescent="0.3">
      <c r="P158" s="210" t="s">
        <v>124</v>
      </c>
      <c r="Q158" s="210">
        <v>202053</v>
      </c>
      <c r="R158" s="211">
        <v>95123.9</v>
      </c>
      <c r="S158" s="211">
        <v>49813.7</v>
      </c>
      <c r="T158" s="211">
        <v>57901.1</v>
      </c>
      <c r="U158" s="211">
        <v>47476.7</v>
      </c>
      <c r="V158" s="369">
        <f>Q158+R158+S158+T158+U158</f>
        <v>452368.4</v>
      </c>
      <c r="W158" s="370">
        <f>V158+W142</f>
        <v>6487435.8499999996</v>
      </c>
      <c r="X158" s="582"/>
      <c r="Y158" s="546" t="s">
        <v>114</v>
      </c>
      <c r="Z158" s="556">
        <v>0</v>
      </c>
      <c r="AA158" s="380">
        <v>0</v>
      </c>
      <c r="AB158" s="380">
        <v>0</v>
      </c>
      <c r="AC158" s="380">
        <v>0</v>
      </c>
      <c r="AD158" s="380">
        <v>0</v>
      </c>
      <c r="AE158" s="213">
        <f t="shared" si="46"/>
        <v>0</v>
      </c>
      <c r="AF158" s="214">
        <f>AE158/AE160*100</f>
        <v>0</v>
      </c>
      <c r="AG158" s="208"/>
      <c r="AY158" s="517" t="s">
        <v>317</v>
      </c>
      <c r="AZ158" s="67"/>
      <c r="BA158" s="99">
        <v>1572</v>
      </c>
      <c r="BB158" s="99">
        <v>2639</v>
      </c>
      <c r="BC158" s="99">
        <v>2811</v>
      </c>
      <c r="BD158" s="99">
        <v>2585</v>
      </c>
      <c r="BE158" s="99">
        <v>7163</v>
      </c>
      <c r="BF158" s="178">
        <v>6212</v>
      </c>
      <c r="BG158" s="99">
        <v>7645</v>
      </c>
      <c r="BH158" s="99">
        <v>2440</v>
      </c>
      <c r="BI158" s="99">
        <v>7947</v>
      </c>
    </row>
    <row r="159" spans="1:69" x14ac:dyDescent="0.25">
      <c r="A159" s="215" t="s">
        <v>416</v>
      </c>
      <c r="B159" s="215" t="s">
        <v>0</v>
      </c>
      <c r="C159" s="215" t="s">
        <v>297</v>
      </c>
      <c r="D159" s="215" t="s">
        <v>1</v>
      </c>
      <c r="E159" s="215" t="s">
        <v>298</v>
      </c>
      <c r="F159" s="215" t="s">
        <v>2</v>
      </c>
      <c r="G159" s="215" t="s">
        <v>298</v>
      </c>
      <c r="H159" s="215" t="s">
        <v>3</v>
      </c>
      <c r="I159" s="215" t="s">
        <v>297</v>
      </c>
      <c r="J159" s="215" t="s">
        <v>299</v>
      </c>
      <c r="K159" s="215" t="s">
        <v>297</v>
      </c>
      <c r="L159" s="215" t="s">
        <v>25</v>
      </c>
      <c r="M159" s="215" t="s">
        <v>298</v>
      </c>
      <c r="P159" s="210" t="s">
        <v>125</v>
      </c>
      <c r="Q159" s="210">
        <v>2.98</v>
      </c>
      <c r="R159" s="211">
        <v>2.3199999999999998</v>
      </c>
      <c r="S159" s="211">
        <v>2.2599999999999998</v>
      </c>
      <c r="T159" s="211">
        <v>3.38</v>
      </c>
      <c r="U159" s="211">
        <v>2.83</v>
      </c>
      <c r="V159" s="211">
        <f>AVERAGE(S159:U159)</f>
        <v>2.8233333333333328</v>
      </c>
      <c r="W159" s="205"/>
      <c r="AE159" s="74">
        <f>AE149+AE151+AE153+AE155</f>
        <v>29271</v>
      </c>
      <c r="AY159" s="517" t="s">
        <v>318</v>
      </c>
      <c r="AZ159" s="43"/>
      <c r="BA159" s="99">
        <v>0</v>
      </c>
      <c r="BB159" s="99">
        <v>0</v>
      </c>
      <c r="BC159" s="66">
        <v>578</v>
      </c>
      <c r="BD159" s="99">
        <v>645</v>
      </c>
      <c r="BE159" s="99">
        <v>3039</v>
      </c>
      <c r="BF159" s="178">
        <v>3121</v>
      </c>
      <c r="BG159" s="99">
        <v>2039</v>
      </c>
      <c r="BH159" s="99">
        <v>1035</v>
      </c>
      <c r="BI159" s="99">
        <v>0</v>
      </c>
    </row>
    <row r="160" spans="1:69" ht="15.75" thickBot="1" x14ac:dyDescent="0.3">
      <c r="A160" s="216" t="s">
        <v>300</v>
      </c>
      <c r="B160" s="217">
        <f>'White Fish 2025'!F16</f>
        <v>6713</v>
      </c>
      <c r="C160" s="217">
        <f>C161+C162</f>
        <v>13</v>
      </c>
      <c r="D160" s="217">
        <f>'White Fish 2025'!N16</f>
        <v>5967</v>
      </c>
      <c r="E160" s="217">
        <f>E161+E162</f>
        <v>11</v>
      </c>
      <c r="F160" s="217">
        <f>'White Fish 2025'!V16</f>
        <v>3927</v>
      </c>
      <c r="G160" s="217">
        <f>G161+G162</f>
        <v>10</v>
      </c>
      <c r="H160" s="217">
        <f>'White Fish 2025'!AD16</f>
        <v>3361</v>
      </c>
      <c r="I160" s="217">
        <f>I161+I162</f>
        <v>9</v>
      </c>
      <c r="J160" s="217">
        <f>'White Fish 2025'!AL16</f>
        <v>2859</v>
      </c>
      <c r="K160" s="217">
        <f>K161+K162</f>
        <v>7</v>
      </c>
      <c r="L160" s="217">
        <f>J160+H160+F160+D160+B160</f>
        <v>22827</v>
      </c>
      <c r="M160" s="217">
        <f>M161+M162</f>
        <v>50</v>
      </c>
      <c r="P160" s="95"/>
      <c r="Q160" s="96"/>
      <c r="R160" s="96"/>
      <c r="S160" s="96"/>
      <c r="T160" s="96"/>
      <c r="U160" s="96"/>
      <c r="V160" s="236"/>
      <c r="W160" s="218"/>
      <c r="AE160" s="74">
        <f>AE150+AE152+AE154+AE156</f>
        <v>93</v>
      </c>
      <c r="AY160" s="517" t="s">
        <v>319</v>
      </c>
      <c r="AZ160" s="43"/>
      <c r="BA160" s="99">
        <f t="shared" ref="BA160:BI160" si="48">BA158-BA159</f>
        <v>1572</v>
      </c>
      <c r="BB160" s="99">
        <f t="shared" si="48"/>
        <v>2639</v>
      </c>
      <c r="BC160" s="99">
        <f t="shared" si="48"/>
        <v>2233</v>
      </c>
      <c r="BD160" s="99">
        <f t="shared" si="48"/>
        <v>1940</v>
      </c>
      <c r="BE160" s="99">
        <f t="shared" si="48"/>
        <v>4124</v>
      </c>
      <c r="BF160" s="178">
        <f t="shared" si="48"/>
        <v>3091</v>
      </c>
      <c r="BG160" s="178">
        <f t="shared" si="48"/>
        <v>5606</v>
      </c>
      <c r="BH160" s="178">
        <f t="shared" si="48"/>
        <v>1405</v>
      </c>
      <c r="BI160" s="178">
        <f t="shared" si="48"/>
        <v>7947</v>
      </c>
    </row>
    <row r="161" spans="1:70" x14ac:dyDescent="0.25">
      <c r="A161" s="219" t="s">
        <v>301</v>
      </c>
      <c r="B161" s="83">
        <f>B160-B162</f>
        <v>4698</v>
      </c>
      <c r="C161" s="83">
        <f>'White Fish 2025'!L16</f>
        <v>10</v>
      </c>
      <c r="D161" s="83">
        <f>D160-D162</f>
        <v>4358</v>
      </c>
      <c r="E161" s="83">
        <f>'White Fish 2025'!T16</f>
        <v>11</v>
      </c>
      <c r="F161" s="83">
        <v>0</v>
      </c>
      <c r="G161" s="83">
        <f>'White Fish 2025'!AB16</f>
        <v>10</v>
      </c>
      <c r="H161" s="83">
        <f>H160-H162</f>
        <v>3361</v>
      </c>
      <c r="I161" s="83">
        <f>'White Fish 2025'!AJ16</f>
        <v>8</v>
      </c>
      <c r="J161" s="83">
        <f>J160-J162</f>
        <v>2478</v>
      </c>
      <c r="K161" s="83">
        <f>'White Fish 2025'!AR16</f>
        <v>6</v>
      </c>
      <c r="L161" s="83">
        <f>B161+D161+F161+H161+J161</f>
        <v>14895</v>
      </c>
      <c r="M161" s="83">
        <f>C161+E161+G161+I161+K161</f>
        <v>45</v>
      </c>
      <c r="AF161" s="385"/>
      <c r="AY161" s="517" t="s">
        <v>320</v>
      </c>
      <c r="AZ161" s="43"/>
      <c r="BA161" s="99">
        <v>6</v>
      </c>
      <c r="BB161" s="99">
        <v>7</v>
      </c>
      <c r="BC161" s="99">
        <v>11</v>
      </c>
      <c r="BD161" s="99">
        <v>10</v>
      </c>
      <c r="BE161" s="99">
        <v>13</v>
      </c>
      <c r="BF161" s="178">
        <v>13</v>
      </c>
      <c r="BG161" s="99">
        <v>18</v>
      </c>
      <c r="BH161" s="99">
        <v>9</v>
      </c>
      <c r="BI161" s="99">
        <v>9</v>
      </c>
    </row>
    <row r="162" spans="1:70" ht="15.75" thickBot="1" x14ac:dyDescent="0.3">
      <c r="A162" s="220" t="s">
        <v>302</v>
      </c>
      <c r="B162" s="221">
        <v>2015</v>
      </c>
      <c r="C162" s="221">
        <f>'White Fish 2025'!J16</f>
        <v>3</v>
      </c>
      <c r="D162" s="221">
        <v>1609</v>
      </c>
      <c r="E162" s="221">
        <f>'White Fish 2025'!R16</f>
        <v>0</v>
      </c>
      <c r="F162" s="221">
        <v>1</v>
      </c>
      <c r="G162" s="221">
        <f>'White Fish 2025'!Z16</f>
        <v>0</v>
      </c>
      <c r="H162" s="221">
        <v>0</v>
      </c>
      <c r="I162" s="221">
        <f>'White Fish 2025'!AH16</f>
        <v>1</v>
      </c>
      <c r="J162" s="221">
        <v>381</v>
      </c>
      <c r="K162" s="221">
        <f>'White Fish 2025'!AP16</f>
        <v>1</v>
      </c>
      <c r="L162" s="221">
        <f>B162+D162+F162+H162+J162</f>
        <v>4006</v>
      </c>
      <c r="M162" s="221">
        <f>C162+E162+G162+I162+K162</f>
        <v>5</v>
      </c>
      <c r="AF162" s="385"/>
      <c r="AY162" s="518" t="s">
        <v>321</v>
      </c>
      <c r="AZ162" s="96"/>
      <c r="BA162" s="304">
        <f>BA158/BA161</f>
        <v>262</v>
      </c>
      <c r="BB162" s="304">
        <f t="shared" ref="BB162:BI162" si="49">BB158/BB161</f>
        <v>377</v>
      </c>
      <c r="BC162" s="341">
        <f t="shared" si="49"/>
        <v>255.54545454545453</v>
      </c>
      <c r="BD162" s="341">
        <f t="shared" si="49"/>
        <v>258.5</v>
      </c>
      <c r="BE162" s="341">
        <f t="shared" si="49"/>
        <v>551</v>
      </c>
      <c r="BF162" s="342">
        <f t="shared" si="49"/>
        <v>477.84615384615387</v>
      </c>
      <c r="BG162" s="342">
        <f t="shared" si="49"/>
        <v>424.72222222222223</v>
      </c>
      <c r="BH162" s="342">
        <f t="shared" si="49"/>
        <v>271.11111111111109</v>
      </c>
      <c r="BI162" s="342">
        <f t="shared" si="49"/>
        <v>883</v>
      </c>
    </row>
    <row r="163" spans="1:70" s="163" customFormat="1" ht="15.75" thickBot="1" x14ac:dyDescent="0.3">
      <c r="O163" s="450"/>
    </row>
    <row r="164" spans="1:70" ht="30.75" thickBot="1" x14ac:dyDescent="0.3">
      <c r="P164" s="164"/>
      <c r="Q164" s="104">
        <v>45726</v>
      </c>
      <c r="R164" s="104">
        <v>45727</v>
      </c>
      <c r="S164" s="104">
        <v>45728</v>
      </c>
      <c r="T164" s="104">
        <v>45729</v>
      </c>
      <c r="U164" s="104">
        <v>45730</v>
      </c>
      <c r="V164" s="165"/>
      <c r="W164" s="166" t="s">
        <v>293</v>
      </c>
      <c r="X164" s="88"/>
      <c r="Y164" s="539"/>
      <c r="Z164" s="104">
        <v>45726</v>
      </c>
      <c r="AA164" s="104">
        <v>45727</v>
      </c>
      <c r="AB164" s="104">
        <v>45728</v>
      </c>
      <c r="AC164" s="104">
        <v>45729</v>
      </c>
      <c r="AD164" s="104">
        <v>45730</v>
      </c>
      <c r="AE164" s="167" t="s">
        <v>13</v>
      </c>
      <c r="AF164" s="168" t="s">
        <v>294</v>
      </c>
      <c r="AG164" s="169" t="s">
        <v>295</v>
      </c>
      <c r="AI164" s="170" t="s">
        <v>303</v>
      </c>
      <c r="AJ164" s="170">
        <v>18756</v>
      </c>
      <c r="AK164" s="170"/>
      <c r="AL164" s="171"/>
      <c r="AM164" s="170" t="s">
        <v>11</v>
      </c>
      <c r="AO164" t="s">
        <v>313</v>
      </c>
      <c r="AP164" t="s">
        <v>312</v>
      </c>
      <c r="AQ164" t="s">
        <v>358</v>
      </c>
      <c r="AR164" s="68" t="s">
        <v>375</v>
      </c>
      <c r="AS164" s="68" t="s">
        <v>378</v>
      </c>
      <c r="AT164" t="s">
        <v>386</v>
      </c>
      <c r="AU164" t="s">
        <v>392</v>
      </c>
      <c r="AV164" s="68" t="s">
        <v>399</v>
      </c>
      <c r="AW164" s="68" t="s">
        <v>408</v>
      </c>
      <c r="AX164" s="68" t="s">
        <v>418</v>
      </c>
      <c r="AY164" s="68" t="s">
        <v>421</v>
      </c>
      <c r="AZ164" s="109"/>
      <c r="BA164" s="201" t="s">
        <v>150</v>
      </c>
      <c r="BB164" s="201" t="s">
        <v>171</v>
      </c>
      <c r="BC164" s="201" t="s">
        <v>172</v>
      </c>
      <c r="BD164" s="201" t="s">
        <v>147</v>
      </c>
      <c r="BE164" s="201" t="s">
        <v>152</v>
      </c>
      <c r="BF164" s="201" t="s">
        <v>173</v>
      </c>
      <c r="BG164" s="201" t="s">
        <v>314</v>
      </c>
      <c r="BH164" s="201" t="s">
        <v>174</v>
      </c>
      <c r="BI164" s="252" t="s">
        <v>175</v>
      </c>
      <c r="BJ164" s="201" t="s">
        <v>176</v>
      </c>
      <c r="BK164" s="201" t="s">
        <v>177</v>
      </c>
      <c r="BL164" s="252" t="s">
        <v>178</v>
      </c>
      <c r="BM164" s="252" t="s">
        <v>186</v>
      </c>
      <c r="BN164" s="201" t="s">
        <v>188</v>
      </c>
      <c r="BO164" s="201" t="s">
        <v>189</v>
      </c>
      <c r="BP164" s="201" t="s">
        <v>190</v>
      </c>
      <c r="BQ164" s="201" t="s">
        <v>206</v>
      </c>
      <c r="BR164" s="202" t="s">
        <v>207</v>
      </c>
    </row>
    <row r="165" spans="1:70" x14ac:dyDescent="0.25">
      <c r="O165" s="437">
        <v>38006.947583373316</v>
      </c>
      <c r="P165" s="172" t="s">
        <v>126</v>
      </c>
      <c r="Q165" s="234">
        <v>233665</v>
      </c>
      <c r="R165" s="234">
        <v>196835</v>
      </c>
      <c r="S165" s="234">
        <v>141765</v>
      </c>
      <c r="T165" s="234">
        <v>71855</v>
      </c>
      <c r="U165" s="234">
        <v>80645</v>
      </c>
      <c r="V165" s="83">
        <f>Q165+R165+S165+T165+U165</f>
        <v>724765</v>
      </c>
      <c r="W165" s="173">
        <f>V165+W149</f>
        <v>7743400</v>
      </c>
      <c r="X165" s="580" t="s">
        <v>107</v>
      </c>
      <c r="Y165" s="540" t="s">
        <v>109</v>
      </c>
      <c r="Z165" s="538">
        <v>5983</v>
      </c>
      <c r="AA165" s="538">
        <v>5096</v>
      </c>
      <c r="AB165" s="538">
        <v>3680</v>
      </c>
      <c r="AC165" s="538">
        <v>1865</v>
      </c>
      <c r="AD165" s="538">
        <v>2132</v>
      </c>
      <c r="AE165" s="175">
        <f t="shared" ref="AE165:AE174" si="50">AD165+AC165+AB165+AA165+Z165</f>
        <v>18756</v>
      </c>
      <c r="AF165" s="176">
        <f>AE165/AE175*100</f>
        <v>61.003057308267742</v>
      </c>
      <c r="AG165" s="177">
        <f>AE165/AE166</f>
        <v>568.36363636363637</v>
      </c>
      <c r="AI165" s="171"/>
      <c r="AJ165" s="170"/>
      <c r="AK165" s="170"/>
      <c r="AL165" s="171"/>
      <c r="AM165" s="171"/>
      <c r="AZ165" s="519" t="s">
        <v>422</v>
      </c>
      <c r="BA165" s="99"/>
      <c r="BB165" s="99"/>
      <c r="BC165" s="99"/>
      <c r="BD165" s="99">
        <v>381</v>
      </c>
      <c r="BE165" s="99"/>
      <c r="BF165" s="99"/>
      <c r="BG165" s="99"/>
      <c r="BH165" s="99">
        <v>29</v>
      </c>
      <c r="BI165" s="99"/>
      <c r="BJ165" s="99"/>
      <c r="BK165" s="99"/>
      <c r="BL165" s="99"/>
      <c r="BM165" s="99"/>
      <c r="BN165" s="99"/>
      <c r="BO165" s="99"/>
      <c r="BP165" s="99"/>
      <c r="BQ165" s="99"/>
      <c r="BR165" s="178"/>
    </row>
    <row r="166" spans="1:70" x14ac:dyDescent="0.25">
      <c r="O166" s="437">
        <v>1128.1026094049901</v>
      </c>
      <c r="P166" s="179" t="s">
        <v>127</v>
      </c>
      <c r="Q166" s="180">
        <v>704337.6</v>
      </c>
      <c r="R166" s="180">
        <v>524738.1</v>
      </c>
      <c r="S166" s="180">
        <v>402495.6</v>
      </c>
      <c r="T166" s="180">
        <v>187554.95</v>
      </c>
      <c r="U166" s="180">
        <v>239426.45</v>
      </c>
      <c r="V166" s="365">
        <f>Q166+R166+S166+T166+U166</f>
        <v>2058552.6999999997</v>
      </c>
      <c r="W166" s="366">
        <f>V166+W150</f>
        <v>22127191.550000001</v>
      </c>
      <c r="X166" s="581"/>
      <c r="Y166" s="541" t="s">
        <v>114</v>
      </c>
      <c r="Z166" s="391">
        <v>8</v>
      </c>
      <c r="AA166" s="391">
        <v>10</v>
      </c>
      <c r="AB166" s="391">
        <v>5</v>
      </c>
      <c r="AC166" s="391">
        <v>4</v>
      </c>
      <c r="AD166" s="391">
        <v>6</v>
      </c>
      <c r="AE166" s="175">
        <f t="shared" si="50"/>
        <v>33</v>
      </c>
      <c r="AF166" s="176">
        <f>AE166/AE176*100</f>
        <v>33.333333333333329</v>
      </c>
      <c r="AG166" s="177"/>
      <c r="AI166" s="170" t="s">
        <v>303</v>
      </c>
      <c r="AJ166" s="170">
        <v>5428</v>
      </c>
      <c r="AK166" s="170" t="s">
        <v>304</v>
      </c>
      <c r="AL166" s="182">
        <v>0.28999999999999998</v>
      </c>
      <c r="AM166" s="170">
        <v>12</v>
      </c>
      <c r="AN166" t="s">
        <v>308</v>
      </c>
      <c r="AO166">
        <v>4030</v>
      </c>
      <c r="AP166">
        <v>10062</v>
      </c>
      <c r="AQ166">
        <v>10696</v>
      </c>
      <c r="AR166">
        <v>7059</v>
      </c>
      <c r="AS166">
        <v>5585</v>
      </c>
      <c r="AT166">
        <v>10645</v>
      </c>
      <c r="AU166">
        <v>9153</v>
      </c>
      <c r="AV166">
        <v>8100</v>
      </c>
      <c r="AW166">
        <v>6137</v>
      </c>
      <c r="AX166">
        <v>10718</v>
      </c>
      <c r="AY166">
        <v>5428</v>
      </c>
      <c r="AZ166" s="519" t="s">
        <v>240</v>
      </c>
      <c r="BA166" s="99"/>
      <c r="BB166" s="99"/>
      <c r="BC166" s="99"/>
      <c r="BD166" s="99"/>
      <c r="BE166" s="99"/>
      <c r="BF166" s="99">
        <v>530</v>
      </c>
      <c r="BG166" s="99"/>
      <c r="BH166" s="99"/>
      <c r="BI166" s="99"/>
      <c r="BJ166" s="99"/>
      <c r="BK166" s="99"/>
      <c r="BL166" s="99"/>
      <c r="BM166" s="99"/>
      <c r="BN166" s="99"/>
      <c r="BO166" s="99"/>
      <c r="BP166" s="99"/>
      <c r="BQ166" s="99"/>
      <c r="BR166" s="178"/>
    </row>
    <row r="167" spans="1:70" ht="15.75" thickBot="1" x14ac:dyDescent="0.3">
      <c r="P167" s="179" t="s">
        <v>128</v>
      </c>
      <c r="Q167" s="180">
        <v>3.01</v>
      </c>
      <c r="R167" s="180">
        <v>2.67</v>
      </c>
      <c r="S167" s="180">
        <v>2.84</v>
      </c>
      <c r="T167" s="180">
        <v>2.61</v>
      </c>
      <c r="U167" s="180">
        <v>2.97</v>
      </c>
      <c r="V167" s="180">
        <f>AVERAGE(S167:U167)</f>
        <v>2.8066666666666666</v>
      </c>
      <c r="W167" s="173"/>
      <c r="X167" s="581"/>
      <c r="Y167" s="542" t="s">
        <v>110</v>
      </c>
      <c r="Z167" s="392">
        <v>697</v>
      </c>
      <c r="AA167" s="392">
        <v>440</v>
      </c>
      <c r="AB167" s="392">
        <v>34</v>
      </c>
      <c r="AC167" s="392">
        <v>31</v>
      </c>
      <c r="AD167" s="392">
        <v>117</v>
      </c>
      <c r="AE167" s="184">
        <f t="shared" si="50"/>
        <v>1319</v>
      </c>
      <c r="AF167" s="185">
        <f>AE167/AE175*100</f>
        <v>4.2899889416509467</v>
      </c>
      <c r="AG167" s="186">
        <f>AE167/AE168</f>
        <v>146.55555555555554</v>
      </c>
      <c r="AI167" s="170" t="s">
        <v>303</v>
      </c>
      <c r="AJ167" s="170">
        <v>13328</v>
      </c>
      <c r="AK167" s="170" t="s">
        <v>305</v>
      </c>
      <c r="AL167" s="182">
        <v>0.71</v>
      </c>
      <c r="AM167" s="170">
        <v>21</v>
      </c>
      <c r="AN167" t="s">
        <v>309</v>
      </c>
      <c r="AO167">
        <v>4481</v>
      </c>
      <c r="AP167">
        <v>10682</v>
      </c>
      <c r="AQ167">
        <v>14526</v>
      </c>
      <c r="AR167">
        <v>11331</v>
      </c>
      <c r="AS167">
        <v>8425</v>
      </c>
      <c r="AT167">
        <v>12650</v>
      </c>
      <c r="AU167">
        <v>10439</v>
      </c>
      <c r="AV167">
        <v>10399</v>
      </c>
      <c r="AW167">
        <v>6002</v>
      </c>
      <c r="AX167">
        <v>12109</v>
      </c>
      <c r="AY167">
        <v>13328</v>
      </c>
      <c r="AZ167" s="95">
        <f>SUM(AZ165:AZ166)</f>
        <v>0</v>
      </c>
      <c r="BA167" s="96">
        <f>SUM(BA165:BA166)</f>
        <v>0</v>
      </c>
      <c r="BB167" s="96">
        <f>SUM(BB165:BB166)</f>
        <v>0</v>
      </c>
      <c r="BC167" s="96">
        <f>SUM(BC165:BC166)</f>
        <v>0</v>
      </c>
      <c r="BD167" s="96">
        <f>SUM(BD165:BD166)</f>
        <v>381</v>
      </c>
      <c r="BE167" s="96">
        <f t="shared" ref="BE167:BR167" si="51">SUM(BE165:BE166)</f>
        <v>0</v>
      </c>
      <c r="BF167" s="96">
        <f t="shared" si="51"/>
        <v>530</v>
      </c>
      <c r="BG167" s="96">
        <f t="shared" si="51"/>
        <v>0</v>
      </c>
      <c r="BH167" s="96">
        <f t="shared" si="51"/>
        <v>29</v>
      </c>
      <c r="BI167" s="96">
        <f t="shared" si="51"/>
        <v>0</v>
      </c>
      <c r="BJ167" s="96">
        <f t="shared" si="51"/>
        <v>0</v>
      </c>
      <c r="BK167" s="96">
        <f t="shared" si="51"/>
        <v>0</v>
      </c>
      <c r="BL167" s="96">
        <f t="shared" si="51"/>
        <v>0</v>
      </c>
      <c r="BM167" s="96">
        <f t="shared" si="51"/>
        <v>0</v>
      </c>
      <c r="BN167" s="96">
        <f t="shared" si="51"/>
        <v>0</v>
      </c>
      <c r="BO167" s="96">
        <f t="shared" si="51"/>
        <v>0</v>
      </c>
      <c r="BP167" s="96">
        <f t="shared" si="51"/>
        <v>0</v>
      </c>
      <c r="BQ167" s="96">
        <f t="shared" si="51"/>
        <v>0</v>
      </c>
      <c r="BR167" s="218">
        <f t="shared" si="51"/>
        <v>0</v>
      </c>
    </row>
    <row r="168" spans="1:70" x14ac:dyDescent="0.25">
      <c r="P168" s="162"/>
      <c r="Q168" s="160"/>
      <c r="R168" s="160"/>
      <c r="S168" s="160"/>
      <c r="T168" s="160"/>
      <c r="U168" s="160"/>
      <c r="V168" s="235"/>
      <c r="W168" s="364"/>
      <c r="X168" s="581"/>
      <c r="Y168" s="542" t="s">
        <v>114</v>
      </c>
      <c r="Z168" s="392">
        <v>4</v>
      </c>
      <c r="AA168" s="392">
        <v>2</v>
      </c>
      <c r="AB168" s="392">
        <v>1</v>
      </c>
      <c r="AC168" s="392">
        <v>1</v>
      </c>
      <c r="AD168" s="392">
        <v>1</v>
      </c>
      <c r="AE168" s="184">
        <f t="shared" si="50"/>
        <v>9</v>
      </c>
      <c r="AF168" s="185">
        <f>AE168/AE176*100</f>
        <v>9.0909090909090917</v>
      </c>
      <c r="AG168" s="186"/>
      <c r="AI168" s="170" t="s">
        <v>303</v>
      </c>
      <c r="AJ168" s="170">
        <v>0</v>
      </c>
      <c r="AK168" s="170" t="s">
        <v>18</v>
      </c>
      <c r="AL168" s="182">
        <v>0</v>
      </c>
      <c r="AM168" s="170">
        <v>0</v>
      </c>
    </row>
    <row r="169" spans="1:70" x14ac:dyDescent="0.25">
      <c r="P169" s="464" t="s">
        <v>120</v>
      </c>
      <c r="Q169" s="217">
        <v>107737.5</v>
      </c>
      <c r="R169" s="217">
        <v>131011</v>
      </c>
      <c r="S169" s="217">
        <v>140944.5</v>
      </c>
      <c r="T169" s="217">
        <v>196587</v>
      </c>
      <c r="U169" s="217">
        <v>105983.5</v>
      </c>
      <c r="V169" s="217">
        <f>Q169+R169+S169+T169+U169</f>
        <v>682263.5</v>
      </c>
      <c r="W169" s="465">
        <f>V169+W153</f>
        <v>5162254.5</v>
      </c>
      <c r="X169" s="581"/>
      <c r="Y169" s="543" t="s">
        <v>111</v>
      </c>
      <c r="Z169" s="393">
        <v>4188</v>
      </c>
      <c r="AA169" s="393">
        <v>2696</v>
      </c>
      <c r="AB169" s="393">
        <v>909</v>
      </c>
      <c r="AC169" s="393">
        <v>796</v>
      </c>
      <c r="AD169" s="393">
        <v>1562</v>
      </c>
      <c r="AE169" s="192">
        <f t="shared" si="50"/>
        <v>10151</v>
      </c>
      <c r="AF169" s="193">
        <f>AE169/AE175*100</f>
        <v>33.015676836011188</v>
      </c>
      <c r="AG169" s="194">
        <f>AE169/AE170</f>
        <v>187.9814814814815</v>
      </c>
      <c r="AI169" s="171"/>
      <c r="AJ169" s="171"/>
      <c r="AK169" s="171"/>
      <c r="AL169" s="171"/>
      <c r="AM169" s="171"/>
    </row>
    <row r="170" spans="1:70" x14ac:dyDescent="0.25">
      <c r="P170" s="466" t="s">
        <v>121</v>
      </c>
      <c r="Q170" s="467">
        <v>358955.4</v>
      </c>
      <c r="R170" s="467">
        <v>499647.5</v>
      </c>
      <c r="S170" s="467">
        <v>410017.3</v>
      </c>
      <c r="T170" s="467">
        <v>453644.5</v>
      </c>
      <c r="U170" s="467">
        <v>268239.7</v>
      </c>
      <c r="V170" s="468">
        <f>Q170+R170+S170+T170+U170</f>
        <v>1990504.4</v>
      </c>
      <c r="W170" s="469">
        <f>V170+W154</f>
        <v>16430591.720000003</v>
      </c>
      <c r="X170" s="581"/>
      <c r="Y170" s="543" t="s">
        <v>114</v>
      </c>
      <c r="Z170" s="393">
        <v>20</v>
      </c>
      <c r="AA170" s="393">
        <v>11</v>
      </c>
      <c r="AB170" s="393">
        <v>4</v>
      </c>
      <c r="AC170" s="393">
        <v>8</v>
      </c>
      <c r="AD170" s="393">
        <v>11</v>
      </c>
      <c r="AE170" s="192">
        <f t="shared" si="50"/>
        <v>54</v>
      </c>
      <c r="AF170" s="193">
        <f>AE170/AE176*100</f>
        <v>54.54545454545454</v>
      </c>
      <c r="AG170" s="194"/>
      <c r="AI170" s="170" t="s">
        <v>306</v>
      </c>
      <c r="AJ170" s="170">
        <v>17816</v>
      </c>
      <c r="AK170" s="182"/>
      <c r="AL170" s="171"/>
      <c r="AM170" s="170">
        <v>30</v>
      </c>
    </row>
    <row r="171" spans="1:70" x14ac:dyDescent="0.25">
      <c r="P171" s="466" t="s">
        <v>122</v>
      </c>
      <c r="Q171" s="467">
        <v>3.33</v>
      </c>
      <c r="R171" s="467">
        <v>3.81</v>
      </c>
      <c r="S171" s="467">
        <v>2.9</v>
      </c>
      <c r="T171" s="467">
        <v>2.2999999999999998</v>
      </c>
      <c r="U171" s="467">
        <v>2.5299999999999998</v>
      </c>
      <c r="V171" s="467">
        <f>AVERAGE(S171:U171)</f>
        <v>2.5766666666666662</v>
      </c>
      <c r="W171" s="465"/>
      <c r="X171" s="581"/>
      <c r="Y171" s="544" t="s">
        <v>112</v>
      </c>
      <c r="Z171" s="394">
        <v>260</v>
      </c>
      <c r="AA171" s="394">
        <v>260</v>
      </c>
      <c r="AB171" s="394">
        <v>0</v>
      </c>
      <c r="AC171" s="394">
        <v>0</v>
      </c>
      <c r="AD171" s="394">
        <v>0</v>
      </c>
      <c r="AE171" s="198">
        <f t="shared" si="50"/>
        <v>520</v>
      </c>
      <c r="AF171" s="199">
        <f>AE171/AE175*100</f>
        <v>1.6912769140701229</v>
      </c>
      <c r="AG171" s="200">
        <f>AE171/AE172</f>
        <v>173.33333333333334</v>
      </c>
      <c r="AI171" s="170" t="s">
        <v>61</v>
      </c>
      <c r="AJ171" s="170">
        <v>940</v>
      </c>
      <c r="AK171" s="182"/>
      <c r="AL171" s="171"/>
      <c r="AM171" s="170">
        <v>3</v>
      </c>
      <c r="AN171" t="s">
        <v>310</v>
      </c>
      <c r="AO171">
        <f>AJ164</f>
        <v>18756</v>
      </c>
    </row>
    <row r="172" spans="1:70" ht="15.75" thickBot="1" x14ac:dyDescent="0.3">
      <c r="P172" s="162"/>
      <c r="Q172" s="43"/>
      <c r="R172" s="43"/>
      <c r="S172" s="43"/>
      <c r="T172" s="43"/>
      <c r="U172" s="43"/>
      <c r="V172" s="235"/>
      <c r="W172" s="364"/>
      <c r="X172" s="581"/>
      <c r="Y172" s="544" t="s">
        <v>114</v>
      </c>
      <c r="Z172" s="394">
        <v>2</v>
      </c>
      <c r="AA172" s="394">
        <v>1</v>
      </c>
      <c r="AB172" s="394">
        <v>0</v>
      </c>
      <c r="AC172" s="394">
        <v>0</v>
      </c>
      <c r="AD172" s="394">
        <v>0</v>
      </c>
      <c r="AE172" s="198">
        <f t="shared" si="50"/>
        <v>3</v>
      </c>
      <c r="AF172" s="199">
        <f>AE172/AE176*100</f>
        <v>3.0303030303030303</v>
      </c>
      <c r="AG172" s="200"/>
      <c r="AN172" t="s">
        <v>311</v>
      </c>
      <c r="AO172">
        <f>AO171+AO156</f>
        <v>201985</v>
      </c>
    </row>
    <row r="173" spans="1:70" x14ac:dyDescent="0.25">
      <c r="P173" s="203" t="s">
        <v>123</v>
      </c>
      <c r="Q173" s="204">
        <v>162575</v>
      </c>
      <c r="R173" s="204">
        <v>101862</v>
      </c>
      <c r="S173" s="204">
        <v>37250</v>
      </c>
      <c r="T173" s="204">
        <v>29076</v>
      </c>
      <c r="U173" s="204">
        <v>59363</v>
      </c>
      <c r="V173" s="204">
        <f>Q173+R173+S173+T173+U173</f>
        <v>390126</v>
      </c>
      <c r="W173" s="205">
        <f>V173+W157</f>
        <v>2614792.7000000002</v>
      </c>
      <c r="X173" s="581"/>
      <c r="Y173" s="545" t="s">
        <v>113</v>
      </c>
      <c r="Z173" s="395">
        <v>0</v>
      </c>
      <c r="AA173" s="395">
        <v>0</v>
      </c>
      <c r="AB173" s="395">
        <v>0</v>
      </c>
      <c r="AC173" s="395">
        <v>0</v>
      </c>
      <c r="AD173" s="395">
        <v>0</v>
      </c>
      <c r="AE173" s="49">
        <f t="shared" si="50"/>
        <v>0</v>
      </c>
      <c r="AF173" s="207">
        <f>AE173/AE175*100</f>
        <v>0</v>
      </c>
      <c r="AG173" s="208"/>
      <c r="AZ173" s="578" t="s">
        <v>147</v>
      </c>
      <c r="BA173" s="579"/>
      <c r="BB173" s="399">
        <v>45667</v>
      </c>
      <c r="BC173" s="399">
        <v>45674</v>
      </c>
      <c r="BD173" s="399">
        <v>45681</v>
      </c>
      <c r="BE173" s="399">
        <v>45688</v>
      </c>
      <c r="BF173" s="399">
        <v>45695</v>
      </c>
      <c r="BG173" s="399">
        <v>45702</v>
      </c>
      <c r="BH173" s="399">
        <v>45709</v>
      </c>
      <c r="BI173" s="399">
        <v>45716</v>
      </c>
      <c r="BJ173" s="399">
        <v>45723</v>
      </c>
      <c r="BK173" s="537">
        <v>45730</v>
      </c>
    </row>
    <row r="174" spans="1:70" ht="15.75" thickBot="1" x14ac:dyDescent="0.3">
      <c r="P174" s="210" t="s">
        <v>124</v>
      </c>
      <c r="Q174" s="211">
        <v>433867</v>
      </c>
      <c r="R174" s="211">
        <v>243283</v>
      </c>
      <c r="S174" s="211">
        <v>92562.9</v>
      </c>
      <c r="T174" s="211">
        <v>77212.800000000003</v>
      </c>
      <c r="U174" s="211">
        <v>155281</v>
      </c>
      <c r="V174" s="369">
        <f>Q174+R174+S174+T174+U174</f>
        <v>1002206.7000000001</v>
      </c>
      <c r="W174" s="370">
        <f>V174+W158</f>
        <v>7489642.5499999998</v>
      </c>
      <c r="X174" s="582"/>
      <c r="Y174" s="546" t="s">
        <v>114</v>
      </c>
      <c r="Z174" s="380">
        <v>0</v>
      </c>
      <c r="AA174" s="380">
        <v>0</v>
      </c>
      <c r="AB174" s="380">
        <v>0</v>
      </c>
      <c r="AC174" s="380">
        <v>0</v>
      </c>
      <c r="AD174" s="380">
        <v>0</v>
      </c>
      <c r="AE174" s="213">
        <f t="shared" si="50"/>
        <v>0</v>
      </c>
      <c r="AF174" s="214">
        <f>AE174/AE176*100</f>
        <v>0</v>
      </c>
      <c r="AG174" s="208"/>
      <c r="AZ174" s="517" t="s">
        <v>317</v>
      </c>
      <c r="BA174" s="67"/>
      <c r="BB174" s="99">
        <v>1572</v>
      </c>
      <c r="BC174" s="99">
        <v>2639</v>
      </c>
      <c r="BD174" s="99">
        <v>2811</v>
      </c>
      <c r="BE174" s="99">
        <v>2585</v>
      </c>
      <c r="BF174" s="99">
        <v>7163</v>
      </c>
      <c r="BG174" s="99">
        <v>6212</v>
      </c>
      <c r="BH174" s="99">
        <v>7645</v>
      </c>
      <c r="BI174" s="99">
        <v>2440</v>
      </c>
      <c r="BJ174" s="99">
        <v>7947</v>
      </c>
      <c r="BK174" s="178">
        <v>1719</v>
      </c>
    </row>
    <row r="175" spans="1:70" x14ac:dyDescent="0.25">
      <c r="A175" s="215" t="s">
        <v>423</v>
      </c>
      <c r="B175" s="215" t="s">
        <v>0</v>
      </c>
      <c r="C175" s="215" t="s">
        <v>297</v>
      </c>
      <c r="D175" s="215" t="s">
        <v>1</v>
      </c>
      <c r="E175" s="215" t="s">
        <v>298</v>
      </c>
      <c r="F175" s="215" t="s">
        <v>2</v>
      </c>
      <c r="G175" s="215" t="s">
        <v>298</v>
      </c>
      <c r="H175" s="215" t="s">
        <v>3</v>
      </c>
      <c r="I175" s="215" t="s">
        <v>297</v>
      </c>
      <c r="J175" s="215" t="s">
        <v>299</v>
      </c>
      <c r="K175" s="215" t="s">
        <v>297</v>
      </c>
      <c r="L175" s="215" t="s">
        <v>25</v>
      </c>
      <c r="M175" s="215" t="s">
        <v>298</v>
      </c>
      <c r="O175" s="437">
        <f>O165+O166</f>
        <v>39135.050192778304</v>
      </c>
      <c r="P175" s="210" t="s">
        <v>125</v>
      </c>
      <c r="Q175" s="211">
        <v>2.66</v>
      </c>
      <c r="R175" s="211">
        <v>2.38</v>
      </c>
      <c r="S175" s="211">
        <v>2.48</v>
      </c>
      <c r="T175" s="211">
        <v>2.65</v>
      </c>
      <c r="U175" s="211">
        <v>2.61</v>
      </c>
      <c r="V175" s="211">
        <f>AVERAGE(S175:U175)</f>
        <v>2.58</v>
      </c>
      <c r="W175" s="205"/>
      <c r="AE175" s="74">
        <f>AE165+AE167+AE169+AE171</f>
        <v>30746</v>
      </c>
      <c r="AZ175" s="517" t="s">
        <v>318</v>
      </c>
      <c r="BA175" s="43"/>
      <c r="BB175" s="99">
        <v>0</v>
      </c>
      <c r="BC175" s="99">
        <v>0</v>
      </c>
      <c r="BD175" s="66">
        <v>578</v>
      </c>
      <c r="BE175" s="99">
        <v>645</v>
      </c>
      <c r="BF175" s="99">
        <v>3039</v>
      </c>
      <c r="BG175" s="99">
        <v>3121</v>
      </c>
      <c r="BH175" s="99">
        <v>2039</v>
      </c>
      <c r="BI175" s="99">
        <v>1035</v>
      </c>
      <c r="BJ175" s="99">
        <v>0</v>
      </c>
      <c r="BK175" s="178">
        <v>381</v>
      </c>
    </row>
    <row r="176" spans="1:70" ht="15.75" thickBot="1" x14ac:dyDescent="0.3">
      <c r="A176" s="216" t="s">
        <v>300</v>
      </c>
      <c r="B176" s="217">
        <v>5983</v>
      </c>
      <c r="C176" s="217">
        <f>C177+C178</f>
        <v>8</v>
      </c>
      <c r="D176" s="217">
        <v>5096</v>
      </c>
      <c r="E176" s="217">
        <f>E177+E178</f>
        <v>10</v>
      </c>
      <c r="F176" s="217">
        <v>3680</v>
      </c>
      <c r="G176" s="217">
        <f>G177+G178</f>
        <v>5</v>
      </c>
      <c r="H176" s="217">
        <v>1865</v>
      </c>
      <c r="I176" s="217">
        <f>I177+I178</f>
        <v>4</v>
      </c>
      <c r="J176" s="217">
        <v>2132</v>
      </c>
      <c r="K176" s="217">
        <f>K177+K178</f>
        <v>6</v>
      </c>
      <c r="L176" s="217">
        <f>J176+H176+F176+D176+B176</f>
        <v>18756</v>
      </c>
      <c r="M176" s="217">
        <f>M177+M178</f>
        <v>33</v>
      </c>
      <c r="P176" s="95"/>
      <c r="Q176" s="96"/>
      <c r="R176" s="96"/>
      <c r="S176" s="96"/>
      <c r="T176" s="96"/>
      <c r="U176" s="96"/>
      <c r="V176" s="236"/>
      <c r="W176" s="218"/>
      <c r="AE176" s="74">
        <f>AE166+AE168+AE170+AE172</f>
        <v>99</v>
      </c>
      <c r="AZ176" s="517" t="s">
        <v>319</v>
      </c>
      <c r="BA176" s="43"/>
      <c r="BB176" s="99">
        <f t="shared" ref="BB176:BK176" si="52">BB174-BB175</f>
        <v>1572</v>
      </c>
      <c r="BC176" s="99">
        <f t="shared" si="52"/>
        <v>2639</v>
      </c>
      <c r="BD176" s="99">
        <f t="shared" si="52"/>
        <v>2233</v>
      </c>
      <c r="BE176" s="99">
        <f t="shared" si="52"/>
        <v>1940</v>
      </c>
      <c r="BF176" s="99">
        <f t="shared" si="52"/>
        <v>4124</v>
      </c>
      <c r="BG176" s="99">
        <f t="shared" si="52"/>
        <v>3091</v>
      </c>
      <c r="BH176" s="99">
        <f t="shared" si="52"/>
        <v>5606</v>
      </c>
      <c r="BI176" s="99">
        <f t="shared" si="52"/>
        <v>1405</v>
      </c>
      <c r="BJ176" s="99">
        <f t="shared" si="52"/>
        <v>7947</v>
      </c>
      <c r="BK176" s="178">
        <f t="shared" si="52"/>
        <v>1338</v>
      </c>
    </row>
    <row r="177" spans="1:72" x14ac:dyDescent="0.25">
      <c r="A177" s="219" t="s">
        <v>301</v>
      </c>
      <c r="B177" s="83">
        <f>B176-B178</f>
        <v>5983</v>
      </c>
      <c r="C177" s="83">
        <v>8</v>
      </c>
      <c r="D177" s="83">
        <f>D176-D178</f>
        <v>5096</v>
      </c>
      <c r="E177" s="83">
        <v>10</v>
      </c>
      <c r="F177" s="83">
        <v>0</v>
      </c>
      <c r="G177" s="83">
        <v>5</v>
      </c>
      <c r="H177" s="83">
        <f>H176-H178</f>
        <v>1455</v>
      </c>
      <c r="I177" s="83">
        <v>2</v>
      </c>
      <c r="J177" s="83">
        <f>J176-J178</f>
        <v>1751</v>
      </c>
      <c r="K177" s="83">
        <v>5</v>
      </c>
      <c r="L177" s="83">
        <f>B177+D177+F177+H177+J177</f>
        <v>14285</v>
      </c>
      <c r="M177" s="83">
        <f>C177+E177+G177+I177+K177</f>
        <v>30</v>
      </c>
      <c r="AF177" s="385"/>
      <c r="AZ177" s="517" t="s">
        <v>320</v>
      </c>
      <c r="BA177" s="43"/>
      <c r="BB177" s="99">
        <v>6</v>
      </c>
      <c r="BC177" s="99">
        <v>7</v>
      </c>
      <c r="BD177" s="99">
        <v>11</v>
      </c>
      <c r="BE177" s="99">
        <v>10</v>
      </c>
      <c r="BF177" s="99">
        <v>13</v>
      </c>
      <c r="BG177" s="99">
        <v>13</v>
      </c>
      <c r="BH177" s="99">
        <v>18</v>
      </c>
      <c r="BI177" s="99">
        <v>9</v>
      </c>
      <c r="BJ177" s="99">
        <v>9</v>
      </c>
      <c r="BK177" s="178">
        <v>7</v>
      </c>
    </row>
    <row r="178" spans="1:72" ht="15.75" thickBot="1" x14ac:dyDescent="0.3">
      <c r="A178" s="220" t="s">
        <v>302</v>
      </c>
      <c r="B178" s="221">
        <v>0</v>
      </c>
      <c r="C178" s="221">
        <v>0</v>
      </c>
      <c r="D178" s="221">
        <v>0</v>
      </c>
      <c r="E178" s="221">
        <v>0</v>
      </c>
      <c r="F178" s="221">
        <v>0</v>
      </c>
      <c r="G178" s="221">
        <v>0</v>
      </c>
      <c r="H178" s="221">
        <v>410</v>
      </c>
      <c r="I178" s="221">
        <v>2</v>
      </c>
      <c r="J178" s="221">
        <v>381</v>
      </c>
      <c r="K178" s="221">
        <v>1</v>
      </c>
      <c r="L178" s="221">
        <v>530</v>
      </c>
      <c r="M178" s="221">
        <f>C178+E178+G178+I178+K178</f>
        <v>3</v>
      </c>
      <c r="AF178" s="385"/>
      <c r="AZ178" s="518" t="s">
        <v>321</v>
      </c>
      <c r="BA178" s="96"/>
      <c r="BB178" s="304">
        <f>BB174/BB177</f>
        <v>262</v>
      </c>
      <c r="BC178" s="304">
        <f t="shared" ref="BC178:BK178" si="53">BC174/BC177</f>
        <v>377</v>
      </c>
      <c r="BD178" s="341">
        <f t="shared" si="53"/>
        <v>255.54545454545453</v>
      </c>
      <c r="BE178" s="341">
        <f t="shared" si="53"/>
        <v>258.5</v>
      </c>
      <c r="BF178" s="341">
        <f t="shared" si="53"/>
        <v>551</v>
      </c>
      <c r="BG178" s="341">
        <f t="shared" si="53"/>
        <v>477.84615384615387</v>
      </c>
      <c r="BH178" s="341">
        <f t="shared" si="53"/>
        <v>424.72222222222223</v>
      </c>
      <c r="BI178" s="341">
        <f t="shared" si="53"/>
        <v>271.11111111111109</v>
      </c>
      <c r="BJ178" s="341">
        <f t="shared" si="53"/>
        <v>883</v>
      </c>
      <c r="BK178" s="342">
        <f t="shared" si="53"/>
        <v>245.57142857142858</v>
      </c>
    </row>
    <row r="179" spans="1:72" s="163" customFormat="1" ht="15.75" thickBot="1" x14ac:dyDescent="0.3">
      <c r="O179" s="450"/>
    </row>
    <row r="180" spans="1:72" ht="30.75" thickBot="1" x14ac:dyDescent="0.3">
      <c r="P180" s="164"/>
      <c r="Q180" s="104">
        <v>45733</v>
      </c>
      <c r="R180" s="104">
        <v>45734</v>
      </c>
      <c r="S180" s="104">
        <v>45735</v>
      </c>
      <c r="T180" s="104">
        <v>45736</v>
      </c>
      <c r="U180" s="104">
        <v>45737</v>
      </c>
      <c r="V180" s="165"/>
      <c r="W180" s="166" t="s">
        <v>293</v>
      </c>
      <c r="X180" s="88"/>
      <c r="Y180" s="539"/>
      <c r="Z180" s="104">
        <v>45733</v>
      </c>
      <c r="AA180" s="104">
        <v>45734</v>
      </c>
      <c r="AB180" s="104">
        <v>45735</v>
      </c>
      <c r="AC180" s="104">
        <v>45736</v>
      </c>
      <c r="AD180" s="104">
        <v>45737</v>
      </c>
      <c r="AE180" s="167" t="s">
        <v>13</v>
      </c>
      <c r="AF180" s="168" t="s">
        <v>294</v>
      </c>
      <c r="AG180" s="169" t="s">
        <v>295</v>
      </c>
      <c r="AI180" s="170" t="s">
        <v>303</v>
      </c>
      <c r="AJ180" s="170">
        <v>22605</v>
      </c>
      <c r="AK180" s="170"/>
      <c r="AL180" s="171"/>
      <c r="AM180" s="170" t="s">
        <v>11</v>
      </c>
      <c r="AO180" t="s">
        <v>313</v>
      </c>
      <c r="AP180" t="s">
        <v>312</v>
      </c>
      <c r="AQ180" t="s">
        <v>358</v>
      </c>
      <c r="AR180" s="68" t="s">
        <v>375</v>
      </c>
      <c r="AS180" s="68" t="s">
        <v>378</v>
      </c>
      <c r="AT180" t="s">
        <v>386</v>
      </c>
      <c r="AU180" t="s">
        <v>392</v>
      </c>
      <c r="AV180" s="68" t="s">
        <v>399</v>
      </c>
      <c r="AW180" s="68" t="s">
        <v>408</v>
      </c>
      <c r="AX180" s="68" t="s">
        <v>418</v>
      </c>
      <c r="AY180" s="68" t="s">
        <v>421</v>
      </c>
      <c r="AZ180" s="68" t="s">
        <v>426</v>
      </c>
      <c r="BB180" s="109"/>
      <c r="BC180" s="201" t="s">
        <v>150</v>
      </c>
      <c r="BD180" s="201" t="s">
        <v>171</v>
      </c>
      <c r="BE180" s="201" t="s">
        <v>172</v>
      </c>
      <c r="BF180" s="201" t="s">
        <v>147</v>
      </c>
      <c r="BG180" s="201" t="s">
        <v>152</v>
      </c>
      <c r="BH180" s="201" t="s">
        <v>173</v>
      </c>
      <c r="BI180" s="201" t="s">
        <v>314</v>
      </c>
      <c r="BJ180" s="201" t="s">
        <v>174</v>
      </c>
      <c r="BK180" s="252" t="s">
        <v>175</v>
      </c>
      <c r="BL180" s="201" t="s">
        <v>176</v>
      </c>
      <c r="BM180" s="201" t="s">
        <v>177</v>
      </c>
      <c r="BN180" s="252" t="s">
        <v>178</v>
      </c>
      <c r="BO180" s="252" t="s">
        <v>186</v>
      </c>
      <c r="BP180" s="201" t="s">
        <v>188</v>
      </c>
      <c r="BQ180" s="201" t="s">
        <v>189</v>
      </c>
      <c r="BR180" s="201" t="s">
        <v>190</v>
      </c>
      <c r="BS180" s="201" t="s">
        <v>206</v>
      </c>
      <c r="BT180" s="202" t="s">
        <v>207</v>
      </c>
    </row>
    <row r="181" spans="1:72" x14ac:dyDescent="0.25">
      <c r="P181" s="172" t="s">
        <v>126</v>
      </c>
      <c r="Q181" s="234">
        <v>270115</v>
      </c>
      <c r="R181" s="234">
        <v>35040</v>
      </c>
      <c r="S181" s="234">
        <v>202475</v>
      </c>
      <c r="T181" s="234">
        <v>160700</v>
      </c>
      <c r="U181" s="234">
        <v>214580</v>
      </c>
      <c r="V181" s="83">
        <f>Q181+R181+S181+T181+U181</f>
        <v>882910</v>
      </c>
      <c r="W181" s="173">
        <f>V181+W165</f>
        <v>8626310</v>
      </c>
      <c r="X181" s="580" t="s">
        <v>107</v>
      </c>
      <c r="Y181" s="540" t="s">
        <v>109</v>
      </c>
      <c r="Z181" s="538">
        <v>6871</v>
      </c>
      <c r="AA181" s="538">
        <v>909</v>
      </c>
      <c r="AB181" s="538">
        <v>5178</v>
      </c>
      <c r="AC181" s="538">
        <v>4152</v>
      </c>
      <c r="AD181" s="538">
        <v>5495</v>
      </c>
      <c r="AE181" s="175">
        <f t="shared" ref="AE181:AE190" si="54">AD181+AC181+AB181+AA181+Z181</f>
        <v>22605</v>
      </c>
      <c r="AF181" s="176">
        <f>AE181/AE191*100</f>
        <v>70.788839131932477</v>
      </c>
      <c r="AG181" s="177">
        <f>AE181/AE182</f>
        <v>491.41304347826087</v>
      </c>
      <c r="AI181" s="171"/>
      <c r="AJ181" s="170"/>
      <c r="AK181" s="170"/>
      <c r="AL181" s="171"/>
      <c r="AM181" s="171"/>
      <c r="BB181" s="519" t="s">
        <v>427</v>
      </c>
      <c r="BC181" s="99"/>
      <c r="BD181" s="99"/>
      <c r="BE181" s="99"/>
      <c r="BF181" s="99"/>
      <c r="BG181" s="99"/>
      <c r="BH181" s="99">
        <v>1609</v>
      </c>
      <c r="BI181" s="99"/>
      <c r="BJ181" s="99"/>
      <c r="BK181" s="99"/>
      <c r="BL181" s="99"/>
      <c r="BM181" s="99"/>
      <c r="BN181" s="99"/>
      <c r="BO181" s="99"/>
      <c r="BP181" s="99"/>
      <c r="BQ181" s="99"/>
      <c r="BR181" s="99"/>
      <c r="BS181" s="99"/>
      <c r="BT181" s="178">
        <v>20</v>
      </c>
    </row>
    <row r="182" spans="1:72" x14ac:dyDescent="0.25">
      <c r="P182" s="179" t="s">
        <v>127</v>
      </c>
      <c r="Q182" s="180">
        <v>603396.19999999995</v>
      </c>
      <c r="R182" s="180">
        <v>107188</v>
      </c>
      <c r="S182" s="180">
        <v>467778.9</v>
      </c>
      <c r="T182" s="180">
        <v>406485.7</v>
      </c>
      <c r="U182" s="180">
        <v>489226.6</v>
      </c>
      <c r="V182" s="365">
        <f>Q182+R182+S182+T182+U182</f>
        <v>2074075.4</v>
      </c>
      <c r="W182" s="366">
        <f>V182+W166</f>
        <v>24201266.949999999</v>
      </c>
      <c r="X182" s="581"/>
      <c r="Y182" s="541" t="s">
        <v>114</v>
      </c>
      <c r="Z182" s="391">
        <v>11</v>
      </c>
      <c r="AA182" s="391">
        <v>6</v>
      </c>
      <c r="AB182" s="391">
        <v>10</v>
      </c>
      <c r="AC182" s="391">
        <v>7</v>
      </c>
      <c r="AD182" s="391">
        <v>12</v>
      </c>
      <c r="AE182" s="175">
        <f t="shared" si="54"/>
        <v>46</v>
      </c>
      <c r="AF182" s="176">
        <f>AE182/AE192*100</f>
        <v>43.39622641509434</v>
      </c>
      <c r="AG182" s="177"/>
      <c r="AI182" s="170" t="s">
        <v>303</v>
      </c>
      <c r="AJ182" s="170">
        <v>10167</v>
      </c>
      <c r="AK182" s="170" t="s">
        <v>304</v>
      </c>
      <c r="AL182" s="182">
        <v>0.45</v>
      </c>
      <c r="AM182" s="170">
        <v>22</v>
      </c>
      <c r="AN182" t="s">
        <v>308</v>
      </c>
      <c r="AO182">
        <v>4030</v>
      </c>
      <c r="AP182">
        <v>10062</v>
      </c>
      <c r="AQ182">
        <v>10696</v>
      </c>
      <c r="AR182">
        <v>7059</v>
      </c>
      <c r="AS182">
        <v>5585</v>
      </c>
      <c r="AT182">
        <v>10645</v>
      </c>
      <c r="AU182">
        <v>9153</v>
      </c>
      <c r="AV182">
        <v>8100</v>
      </c>
      <c r="AW182">
        <v>6137</v>
      </c>
      <c r="AX182">
        <v>10718</v>
      </c>
      <c r="AY182">
        <v>5428</v>
      </c>
      <c r="AZ182">
        <v>10167</v>
      </c>
      <c r="BB182" s="519" t="s">
        <v>428</v>
      </c>
      <c r="BC182" s="99"/>
      <c r="BD182" s="99"/>
      <c r="BE182" s="99">
        <v>62</v>
      </c>
      <c r="BF182" s="99"/>
      <c r="BG182" s="99"/>
      <c r="BH182" s="99"/>
      <c r="BI182" s="99"/>
      <c r="BJ182" s="99"/>
      <c r="BK182" s="99"/>
      <c r="BL182" s="99"/>
      <c r="BM182" s="99"/>
      <c r="BN182" s="99"/>
      <c r="BO182" s="99"/>
      <c r="BP182" s="99"/>
      <c r="BQ182" s="99"/>
      <c r="BR182" s="99"/>
      <c r="BS182" s="99"/>
      <c r="BT182" s="178"/>
    </row>
    <row r="183" spans="1:72" x14ac:dyDescent="0.25">
      <c r="P183" s="179" t="s">
        <v>128</v>
      </c>
      <c r="Q183" s="180">
        <v>2.23</v>
      </c>
      <c r="R183" s="180">
        <v>3.06</v>
      </c>
      <c r="S183" s="180">
        <v>2.31</v>
      </c>
      <c r="T183" s="180">
        <v>2.5299999999999998</v>
      </c>
      <c r="U183" s="180">
        <v>2.2799999999999998</v>
      </c>
      <c r="V183" s="180">
        <f>AVERAGE(S183:U183)</f>
        <v>2.3733333333333331</v>
      </c>
      <c r="W183" s="173"/>
      <c r="X183" s="581"/>
      <c r="Y183" s="542" t="s">
        <v>110</v>
      </c>
      <c r="Z183" s="392">
        <v>149</v>
      </c>
      <c r="AA183" s="392">
        <v>18</v>
      </c>
      <c r="AB183" s="392">
        <v>167</v>
      </c>
      <c r="AC183" s="392">
        <v>527</v>
      </c>
      <c r="AD183" s="392">
        <v>209</v>
      </c>
      <c r="AE183" s="184">
        <f t="shared" si="54"/>
        <v>1070</v>
      </c>
      <c r="AF183" s="185">
        <f>AE183/AE191*100</f>
        <v>3.3507656656123754</v>
      </c>
      <c r="AG183" s="186">
        <f>AE183/AE184</f>
        <v>89.166666666666671</v>
      </c>
      <c r="AI183" s="170" t="s">
        <v>303</v>
      </c>
      <c r="AJ183" s="170">
        <v>12438</v>
      </c>
      <c r="AK183" s="170" t="s">
        <v>305</v>
      </c>
      <c r="AL183" s="182">
        <v>0.55000000000000004</v>
      </c>
      <c r="AM183" s="170">
        <v>24</v>
      </c>
      <c r="AN183" t="s">
        <v>309</v>
      </c>
      <c r="AO183">
        <v>4481</v>
      </c>
      <c r="AP183">
        <v>10682</v>
      </c>
      <c r="AQ183">
        <v>14526</v>
      </c>
      <c r="AR183">
        <v>11331</v>
      </c>
      <c r="AS183">
        <v>8425</v>
      </c>
      <c r="AT183">
        <v>12650</v>
      </c>
      <c r="AU183">
        <v>10439</v>
      </c>
      <c r="AV183">
        <v>10399</v>
      </c>
      <c r="AW183">
        <v>6002</v>
      </c>
      <c r="AX183">
        <v>12109</v>
      </c>
      <c r="AY183">
        <v>13328</v>
      </c>
      <c r="AZ183">
        <v>12438</v>
      </c>
      <c r="BB183" s="519" t="s">
        <v>429</v>
      </c>
      <c r="BC183" s="99"/>
      <c r="BD183" s="99"/>
      <c r="BE183" s="99"/>
      <c r="BF183" s="99"/>
      <c r="BG183" s="99">
        <v>706</v>
      </c>
      <c r="BH183" s="99"/>
      <c r="BI183" s="99"/>
      <c r="BJ183" s="99"/>
      <c r="BK183" s="99"/>
      <c r="BL183" s="99"/>
      <c r="BM183" s="99"/>
      <c r="BN183" s="99"/>
      <c r="BO183" s="99"/>
      <c r="BP183" s="99"/>
      <c r="BQ183" s="99"/>
      <c r="BR183" s="99"/>
      <c r="BS183" s="99"/>
      <c r="BT183" s="178"/>
    </row>
    <row r="184" spans="1:72" x14ac:dyDescent="0.25">
      <c r="P184" s="162"/>
      <c r="Q184" s="160"/>
      <c r="R184" s="160"/>
      <c r="S184" s="160"/>
      <c r="T184" s="160"/>
      <c r="U184" s="160"/>
      <c r="V184" s="235"/>
      <c r="W184" s="364"/>
      <c r="X184" s="581"/>
      <c r="Y184" s="542" t="s">
        <v>114</v>
      </c>
      <c r="Z184" s="392">
        <v>3</v>
      </c>
      <c r="AA184" s="392">
        <v>1</v>
      </c>
      <c r="AB184" s="392">
        <v>1</v>
      </c>
      <c r="AC184" s="392">
        <v>3</v>
      </c>
      <c r="AD184" s="392">
        <v>4</v>
      </c>
      <c r="AE184" s="184">
        <f t="shared" si="54"/>
        <v>12</v>
      </c>
      <c r="AF184" s="185">
        <f>AE184/AE192*100</f>
        <v>11.320754716981133</v>
      </c>
      <c r="AG184" s="186"/>
      <c r="AI184" s="170" t="s">
        <v>303</v>
      </c>
      <c r="AJ184" s="170">
        <v>0</v>
      </c>
      <c r="AK184" s="170" t="s">
        <v>18</v>
      </c>
      <c r="AL184" s="182">
        <v>0</v>
      </c>
      <c r="AM184" s="170">
        <v>0</v>
      </c>
      <c r="BB184" s="519" t="s">
        <v>430</v>
      </c>
      <c r="BC184" s="99"/>
      <c r="BD184" s="99"/>
      <c r="BE184" s="99"/>
      <c r="BF184" s="99"/>
      <c r="BG184" s="99"/>
      <c r="BH184" s="99">
        <v>900</v>
      </c>
      <c r="BI184" s="99"/>
      <c r="BJ184" s="99"/>
      <c r="BK184" s="99"/>
      <c r="BL184" s="99"/>
      <c r="BM184" s="99"/>
      <c r="BN184" s="99"/>
      <c r="BO184" s="99"/>
      <c r="BP184" s="99"/>
      <c r="BQ184" s="99"/>
      <c r="BR184" s="99"/>
      <c r="BS184" s="99"/>
      <c r="BT184" s="178"/>
    </row>
    <row r="185" spans="1:72" x14ac:dyDescent="0.25">
      <c r="P185" s="464" t="s">
        <v>120</v>
      </c>
      <c r="Q185" s="217">
        <v>258492.5</v>
      </c>
      <c r="R185" s="217">
        <v>66057</v>
      </c>
      <c r="S185" s="217">
        <v>70730.5</v>
      </c>
      <c r="T185" s="217">
        <v>31808.5</v>
      </c>
      <c r="U185" s="217">
        <v>247237</v>
      </c>
      <c r="V185" s="217">
        <f>Q185+R185+S185+T185+U185</f>
        <v>674325.5</v>
      </c>
      <c r="W185" s="465">
        <f>V185+W169</f>
        <v>5836580</v>
      </c>
      <c r="X185" s="581"/>
      <c r="Y185" s="543" t="s">
        <v>111</v>
      </c>
      <c r="Z185" s="393">
        <v>2214</v>
      </c>
      <c r="AA185" s="393">
        <v>556</v>
      </c>
      <c r="AB185" s="393">
        <v>927</v>
      </c>
      <c r="AC185" s="393">
        <v>2072</v>
      </c>
      <c r="AD185" s="393">
        <v>1559</v>
      </c>
      <c r="AE185" s="192">
        <f t="shared" si="54"/>
        <v>7328</v>
      </c>
      <c r="AF185" s="193">
        <f>AE185/AE191*100</f>
        <v>22.948047474399523</v>
      </c>
      <c r="AG185" s="194">
        <f>AE185/AE186</f>
        <v>166.54545454545453</v>
      </c>
      <c r="AI185" s="171"/>
      <c r="AJ185" s="171"/>
      <c r="AK185" s="171"/>
      <c r="AL185" s="171"/>
      <c r="AM185" s="171"/>
      <c r="BB185" s="519" t="s">
        <v>241</v>
      </c>
      <c r="BC185" s="99"/>
      <c r="BD185" s="99"/>
      <c r="BE185" s="99">
        <v>30</v>
      </c>
      <c r="BF185" s="99">
        <v>205</v>
      </c>
      <c r="BG185" s="99"/>
      <c r="BH185" s="99"/>
      <c r="BI185" s="99"/>
      <c r="BJ185" s="99"/>
      <c r="BK185" s="99"/>
      <c r="BL185" s="99"/>
      <c r="BM185" s="99"/>
      <c r="BN185" s="99"/>
      <c r="BO185" s="99"/>
      <c r="BP185" s="99"/>
      <c r="BQ185" s="99"/>
      <c r="BR185" s="99"/>
      <c r="BS185" s="99"/>
      <c r="BT185" s="178"/>
    </row>
    <row r="186" spans="1:72" ht="15.75" thickBot="1" x14ac:dyDescent="0.3">
      <c r="P186" s="466" t="s">
        <v>121</v>
      </c>
      <c r="Q186" s="467">
        <v>704769.3</v>
      </c>
      <c r="R186" s="467">
        <v>141339</v>
      </c>
      <c r="S186" s="467">
        <v>146124.4</v>
      </c>
      <c r="T186" s="467">
        <v>71167</v>
      </c>
      <c r="U186" s="467">
        <v>644813.69999999995</v>
      </c>
      <c r="V186" s="468">
        <f>Q186+R186+S186+T186+U186</f>
        <v>1708213.4000000001</v>
      </c>
      <c r="W186" s="469">
        <f>V186+W170</f>
        <v>18138805.120000001</v>
      </c>
      <c r="X186" s="581"/>
      <c r="Y186" s="543" t="s">
        <v>114</v>
      </c>
      <c r="Z186" s="393">
        <v>14</v>
      </c>
      <c r="AA186" s="393">
        <v>5</v>
      </c>
      <c r="AB186" s="393">
        <v>5</v>
      </c>
      <c r="AC186" s="393">
        <v>10</v>
      </c>
      <c r="AD186" s="393">
        <v>10</v>
      </c>
      <c r="AE186" s="192">
        <f t="shared" si="54"/>
        <v>44</v>
      </c>
      <c r="AF186" s="193">
        <f>AE186/AE192*100</f>
        <v>41.509433962264154</v>
      </c>
      <c r="AG186" s="194"/>
      <c r="AI186" s="170" t="s">
        <v>306</v>
      </c>
      <c r="AJ186" s="170">
        <v>19073</v>
      </c>
      <c r="AK186" s="182"/>
      <c r="AL186" s="171"/>
      <c r="AM186" s="170">
        <v>36</v>
      </c>
      <c r="BB186" s="536" t="s">
        <v>310</v>
      </c>
      <c r="BC186" s="96"/>
      <c r="BD186" s="96"/>
      <c r="BE186" s="96">
        <f>SUM(BE181:BE185)</f>
        <v>92</v>
      </c>
      <c r="BF186" s="96">
        <f t="shared" ref="BF186:BT186" si="55">SUM(BF181:BF185)</f>
        <v>205</v>
      </c>
      <c r="BG186" s="96">
        <f t="shared" si="55"/>
        <v>706</v>
      </c>
      <c r="BH186" s="96">
        <f t="shared" si="55"/>
        <v>2509</v>
      </c>
      <c r="BI186" s="96">
        <f t="shared" si="55"/>
        <v>0</v>
      </c>
      <c r="BJ186" s="96">
        <f t="shared" si="55"/>
        <v>0</v>
      </c>
      <c r="BK186" s="96">
        <f t="shared" si="55"/>
        <v>0</v>
      </c>
      <c r="BL186" s="96">
        <f t="shared" si="55"/>
        <v>0</v>
      </c>
      <c r="BM186" s="96">
        <f t="shared" si="55"/>
        <v>0</v>
      </c>
      <c r="BN186" s="96">
        <f t="shared" si="55"/>
        <v>0</v>
      </c>
      <c r="BO186" s="96">
        <f t="shared" si="55"/>
        <v>0</v>
      </c>
      <c r="BP186" s="96">
        <f t="shared" si="55"/>
        <v>0</v>
      </c>
      <c r="BQ186" s="96">
        <f t="shared" si="55"/>
        <v>0</v>
      </c>
      <c r="BR186" s="96">
        <f t="shared" si="55"/>
        <v>0</v>
      </c>
      <c r="BS186" s="96">
        <f t="shared" si="55"/>
        <v>0</v>
      </c>
      <c r="BT186" s="218">
        <f t="shared" si="55"/>
        <v>20</v>
      </c>
    </row>
    <row r="187" spans="1:72" x14ac:dyDescent="0.25">
      <c r="P187" s="466" t="s">
        <v>122</v>
      </c>
      <c r="Q187" s="467">
        <v>2.72</v>
      </c>
      <c r="R187" s="467">
        <v>2.14</v>
      </c>
      <c r="S187" s="467">
        <v>2.06</v>
      </c>
      <c r="T187" s="467">
        <v>2.23</v>
      </c>
      <c r="U187" s="467">
        <v>2.6</v>
      </c>
      <c r="V187" s="467">
        <f>AVERAGE(S187:U187)</f>
        <v>2.2966666666666669</v>
      </c>
      <c r="W187" s="465"/>
      <c r="X187" s="581"/>
      <c r="Y187" s="544" t="s">
        <v>112</v>
      </c>
      <c r="Z187" s="394">
        <v>255</v>
      </c>
      <c r="AA187" s="394">
        <v>0</v>
      </c>
      <c r="AB187" s="394">
        <v>499</v>
      </c>
      <c r="AC187" s="394">
        <v>0</v>
      </c>
      <c r="AD187" s="394">
        <v>176</v>
      </c>
      <c r="AE187" s="198">
        <f t="shared" si="54"/>
        <v>930</v>
      </c>
      <c r="AF187" s="199">
        <f>AE187/AE191*100</f>
        <v>2.9123477280556163</v>
      </c>
      <c r="AG187" s="200">
        <f>AE187/AE188</f>
        <v>232.5</v>
      </c>
      <c r="AI187" s="170" t="s">
        <v>61</v>
      </c>
      <c r="AJ187" s="170">
        <v>3532</v>
      </c>
      <c r="AK187" s="182"/>
      <c r="AL187" s="171"/>
      <c r="AM187" s="170">
        <v>10</v>
      </c>
      <c r="AN187" t="s">
        <v>310</v>
      </c>
      <c r="AO187">
        <f>AJ180</f>
        <v>22605</v>
      </c>
    </row>
    <row r="188" spans="1:72" ht="15.75" thickBot="1" x14ac:dyDescent="0.3">
      <c r="P188" s="162"/>
      <c r="Q188" s="43"/>
      <c r="R188" s="43"/>
      <c r="S188" s="43"/>
      <c r="T188" s="43"/>
      <c r="U188" s="43"/>
      <c r="V188" s="235"/>
      <c r="W188" s="364"/>
      <c r="X188" s="581"/>
      <c r="Y188" s="544" t="s">
        <v>114</v>
      </c>
      <c r="Z188" s="394">
        <v>1</v>
      </c>
      <c r="AA188" s="394">
        <v>0</v>
      </c>
      <c r="AB188" s="394">
        <v>2</v>
      </c>
      <c r="AC188" s="394">
        <v>0</v>
      </c>
      <c r="AD188" s="394">
        <v>1</v>
      </c>
      <c r="AE188" s="198">
        <f t="shared" si="54"/>
        <v>4</v>
      </c>
      <c r="AF188" s="199">
        <f>AE188/AE192*100</f>
        <v>3.7735849056603774</v>
      </c>
      <c r="AG188" s="200"/>
      <c r="AN188" t="s">
        <v>311</v>
      </c>
      <c r="AO188">
        <f>AO187+AO172</f>
        <v>224590</v>
      </c>
    </row>
    <row r="189" spans="1:72" x14ac:dyDescent="0.25">
      <c r="P189" s="203" t="s">
        <v>123</v>
      </c>
      <c r="Q189" s="204">
        <v>85173</v>
      </c>
      <c r="R189" s="204">
        <v>21052</v>
      </c>
      <c r="S189" s="204">
        <v>40007</v>
      </c>
      <c r="T189" s="204">
        <v>76524</v>
      </c>
      <c r="U189" s="204">
        <v>61051</v>
      </c>
      <c r="V189" s="204">
        <f>Q189+R189+S189+T189+U189</f>
        <v>283807</v>
      </c>
      <c r="W189" s="205">
        <f>V189+W173</f>
        <v>2898599.7</v>
      </c>
      <c r="X189" s="581"/>
      <c r="Y189" s="545" t="s">
        <v>113</v>
      </c>
      <c r="Z189" s="395">
        <v>0</v>
      </c>
      <c r="AA189" s="395">
        <v>0</v>
      </c>
      <c r="AB189" s="395">
        <v>0</v>
      </c>
      <c r="AC189" s="395">
        <v>0</v>
      </c>
      <c r="AD189" s="395">
        <v>0</v>
      </c>
      <c r="AE189" s="49">
        <f t="shared" si="54"/>
        <v>0</v>
      </c>
      <c r="AF189" s="207">
        <f>AE189/AE191*100</f>
        <v>0</v>
      </c>
      <c r="AG189" s="208"/>
      <c r="BB189" s="578" t="s">
        <v>147</v>
      </c>
      <c r="BC189" s="579"/>
      <c r="BD189" s="399">
        <v>45667</v>
      </c>
      <c r="BE189" s="399">
        <v>45674</v>
      </c>
      <c r="BF189" s="399">
        <v>45681</v>
      </c>
      <c r="BG189" s="399">
        <v>45688</v>
      </c>
      <c r="BH189" s="399">
        <v>45695</v>
      </c>
      <c r="BI189" s="399">
        <v>45702</v>
      </c>
      <c r="BJ189" s="399">
        <v>45709</v>
      </c>
      <c r="BK189" s="399">
        <v>45716</v>
      </c>
      <c r="BL189" s="399">
        <v>45723</v>
      </c>
      <c r="BM189" s="537">
        <v>45730</v>
      </c>
    </row>
    <row r="190" spans="1:72" ht="15.75" thickBot="1" x14ac:dyDescent="0.3">
      <c r="P190" s="210" t="s">
        <v>124</v>
      </c>
      <c r="Q190" s="211">
        <v>222308</v>
      </c>
      <c r="R190" s="211">
        <v>45504.6</v>
      </c>
      <c r="S190" s="211">
        <v>108795</v>
      </c>
      <c r="T190" s="211">
        <v>175362</v>
      </c>
      <c r="U190" s="211">
        <v>167082.97</v>
      </c>
      <c r="V190" s="369">
        <f>Q190+R190+S190+T190+U190</f>
        <v>719052.57</v>
      </c>
      <c r="W190" s="370">
        <f>V190+W174</f>
        <v>8208695.1200000001</v>
      </c>
      <c r="X190" s="582"/>
      <c r="Y190" s="546" t="s">
        <v>114</v>
      </c>
      <c r="Z190" s="380">
        <v>0</v>
      </c>
      <c r="AA190" s="380">
        <v>0</v>
      </c>
      <c r="AB190" s="380">
        <v>0</v>
      </c>
      <c r="AC190" s="380">
        <v>0</v>
      </c>
      <c r="AD190" s="380">
        <v>0</v>
      </c>
      <c r="AE190" s="213">
        <f t="shared" si="54"/>
        <v>0</v>
      </c>
      <c r="AF190" s="214">
        <f>AE190/AE192*100</f>
        <v>0</v>
      </c>
      <c r="AG190" s="208"/>
      <c r="BB190" s="517" t="s">
        <v>317</v>
      </c>
      <c r="BC190" s="67"/>
      <c r="BD190" s="99">
        <v>1572</v>
      </c>
      <c r="BE190" s="99">
        <v>2639</v>
      </c>
      <c r="BF190" s="99">
        <v>2811</v>
      </c>
      <c r="BG190" s="99">
        <v>2585</v>
      </c>
      <c r="BH190" s="99">
        <v>7163</v>
      </c>
      <c r="BI190" s="99">
        <v>6212</v>
      </c>
      <c r="BJ190" s="99">
        <v>7645</v>
      </c>
      <c r="BK190" s="99">
        <v>2440</v>
      </c>
      <c r="BL190" s="99">
        <v>7947</v>
      </c>
      <c r="BM190" s="178">
        <v>1719</v>
      </c>
    </row>
    <row r="191" spans="1:72" x14ac:dyDescent="0.25">
      <c r="A191" s="215" t="s">
        <v>425</v>
      </c>
      <c r="B191" s="215" t="s">
        <v>0</v>
      </c>
      <c r="C191" s="215" t="s">
        <v>297</v>
      </c>
      <c r="D191" s="215" t="s">
        <v>1</v>
      </c>
      <c r="E191" s="215" t="s">
        <v>298</v>
      </c>
      <c r="F191" s="215" t="s">
        <v>2</v>
      </c>
      <c r="G191" s="215" t="s">
        <v>298</v>
      </c>
      <c r="H191" s="215" t="s">
        <v>3</v>
      </c>
      <c r="I191" s="215" t="s">
        <v>297</v>
      </c>
      <c r="J191" s="215" t="s">
        <v>299</v>
      </c>
      <c r="K191" s="215" t="s">
        <v>297</v>
      </c>
      <c r="L191" s="215" t="s">
        <v>25</v>
      </c>
      <c r="M191" s="215" t="s">
        <v>298</v>
      </c>
      <c r="P191" s="210" t="s">
        <v>125</v>
      </c>
      <c r="Q191" s="211">
        <v>2.61</v>
      </c>
      <c r="R191" s="211">
        <v>2.16</v>
      </c>
      <c r="S191" s="211">
        <v>2.71</v>
      </c>
      <c r="T191" s="211">
        <v>2.29</v>
      </c>
      <c r="U191" s="211">
        <v>2.73</v>
      </c>
      <c r="V191" s="211">
        <f>AVERAGE(S191:U191)</f>
        <v>2.5766666666666667</v>
      </c>
      <c r="W191" s="205"/>
      <c r="AE191" s="74">
        <f>AE181+AE183+AE185+AE187</f>
        <v>31933</v>
      </c>
      <c r="BB191" s="517" t="s">
        <v>318</v>
      </c>
      <c r="BC191" s="43"/>
      <c r="BD191" s="99">
        <v>0</v>
      </c>
      <c r="BE191" s="99">
        <v>0</v>
      </c>
      <c r="BF191" s="66">
        <v>578</v>
      </c>
      <c r="BG191" s="99">
        <v>645</v>
      </c>
      <c r="BH191" s="99">
        <v>3039</v>
      </c>
      <c r="BI191" s="99">
        <v>3121</v>
      </c>
      <c r="BJ191" s="99">
        <v>2039</v>
      </c>
      <c r="BK191" s="99">
        <v>1035</v>
      </c>
      <c r="BL191" s="99">
        <v>0</v>
      </c>
      <c r="BM191" s="178">
        <v>381</v>
      </c>
    </row>
    <row r="192" spans="1:72" ht="15.75" thickBot="1" x14ac:dyDescent="0.3">
      <c r="A192" s="216" t="s">
        <v>300</v>
      </c>
      <c r="B192" s="217">
        <f>'White Fish 2025'!F18</f>
        <v>6871</v>
      </c>
      <c r="C192" s="217">
        <f>C193+C194</f>
        <v>11</v>
      </c>
      <c r="D192" s="217">
        <f>'White Fish 2025'!N18</f>
        <v>909</v>
      </c>
      <c r="E192" s="217">
        <f>E193+E194</f>
        <v>2</v>
      </c>
      <c r="F192" s="217">
        <f>'White Fish 2025'!V18</f>
        <v>5178</v>
      </c>
      <c r="G192" s="217">
        <f>G193+G194</f>
        <v>10</v>
      </c>
      <c r="H192" s="217">
        <f>'White Fish 2025'!AD18</f>
        <v>4152</v>
      </c>
      <c r="I192" s="217">
        <f>I193+I194</f>
        <v>7</v>
      </c>
      <c r="J192" s="217">
        <f>'White Fish 2025'!AL18</f>
        <v>5495</v>
      </c>
      <c r="K192" s="217">
        <f>K193+K194</f>
        <v>12</v>
      </c>
      <c r="L192" s="217">
        <f>J192+H192+F192+D192+B192</f>
        <v>22605</v>
      </c>
      <c r="M192" s="217">
        <f>M193+M194</f>
        <v>42</v>
      </c>
      <c r="P192" s="95"/>
      <c r="Q192" s="96"/>
      <c r="R192" s="96"/>
      <c r="S192" s="96"/>
      <c r="T192" s="96"/>
      <c r="U192" s="96"/>
      <c r="V192" s="236"/>
      <c r="W192" s="218"/>
      <c r="AE192" s="74">
        <f>AE182+AE184+AE186+AE188</f>
        <v>106</v>
      </c>
      <c r="BB192" s="517" t="s">
        <v>319</v>
      </c>
      <c r="BC192" s="43"/>
      <c r="BD192" s="99">
        <f t="shared" ref="BD192:BM192" si="56">BD190-BD191</f>
        <v>1572</v>
      </c>
      <c r="BE192" s="99">
        <f t="shared" si="56"/>
        <v>2639</v>
      </c>
      <c r="BF192" s="99">
        <f t="shared" si="56"/>
        <v>2233</v>
      </c>
      <c r="BG192" s="99">
        <f t="shared" si="56"/>
        <v>1940</v>
      </c>
      <c r="BH192" s="99">
        <f t="shared" si="56"/>
        <v>4124</v>
      </c>
      <c r="BI192" s="99">
        <f t="shared" si="56"/>
        <v>3091</v>
      </c>
      <c r="BJ192" s="99">
        <f t="shared" si="56"/>
        <v>5606</v>
      </c>
      <c r="BK192" s="99">
        <f t="shared" si="56"/>
        <v>1405</v>
      </c>
      <c r="BL192" s="99">
        <f t="shared" si="56"/>
        <v>7947</v>
      </c>
      <c r="BM192" s="178">
        <f t="shared" si="56"/>
        <v>1338</v>
      </c>
    </row>
    <row r="193" spans="1:65" x14ac:dyDescent="0.25">
      <c r="A193" s="219" t="s">
        <v>301</v>
      </c>
      <c r="B193" s="83">
        <f>B192-B194</f>
        <v>5256</v>
      </c>
      <c r="C193" s="83">
        <f>'White Fish 2025'!L18</f>
        <v>7</v>
      </c>
      <c r="D193" s="83">
        <f>D192-D194</f>
        <v>847</v>
      </c>
      <c r="E193" s="83">
        <f>'White Fish 2025'!C18</f>
        <v>0</v>
      </c>
      <c r="F193" s="83">
        <v>0</v>
      </c>
      <c r="G193" s="83">
        <f>'White Fish 2025'!AB18</f>
        <v>9</v>
      </c>
      <c r="H193" s="83">
        <f>H192-H194</f>
        <v>3252</v>
      </c>
      <c r="I193" s="83">
        <f>'White Fish 2025'!AJ18</f>
        <v>6</v>
      </c>
      <c r="J193" s="83">
        <f>J192-J194</f>
        <v>5260</v>
      </c>
      <c r="K193" s="83">
        <f>'White Fish 2025'!AR18</f>
        <v>10</v>
      </c>
      <c r="L193" s="83">
        <f>B193+D193+F193+H193+J193</f>
        <v>14615</v>
      </c>
      <c r="M193" s="83">
        <f>C193+E193+G193+I193+K193</f>
        <v>32</v>
      </c>
      <c r="AF193" s="385"/>
      <c r="BB193" s="517" t="s">
        <v>320</v>
      </c>
      <c r="BC193" s="43"/>
      <c r="BD193" s="99">
        <v>6</v>
      </c>
      <c r="BE193" s="99">
        <v>7</v>
      </c>
      <c r="BF193" s="99">
        <v>11</v>
      </c>
      <c r="BG193" s="99">
        <v>10</v>
      </c>
      <c r="BH193" s="99">
        <v>13</v>
      </c>
      <c r="BI193" s="99">
        <v>13</v>
      </c>
      <c r="BJ193" s="99">
        <v>18</v>
      </c>
      <c r="BK193" s="99">
        <v>9</v>
      </c>
      <c r="BL193" s="99">
        <v>9</v>
      </c>
      <c r="BM193" s="178">
        <v>7</v>
      </c>
    </row>
    <row r="194" spans="1:65" ht="15.75" thickBot="1" x14ac:dyDescent="0.3">
      <c r="A194" s="220" t="s">
        <v>302</v>
      </c>
      <c r="B194" s="221">
        <v>1615</v>
      </c>
      <c r="C194" s="221">
        <f>'White Fish 2025'!J18</f>
        <v>4</v>
      </c>
      <c r="D194" s="221">
        <v>62</v>
      </c>
      <c r="E194" s="221">
        <f>'White Fish 2025'!R18</f>
        <v>2</v>
      </c>
      <c r="F194" s="221">
        <v>706</v>
      </c>
      <c r="G194" s="221">
        <f>'White Fish 2025'!Z18</f>
        <v>1</v>
      </c>
      <c r="H194" s="221">
        <v>900</v>
      </c>
      <c r="I194" s="221">
        <v>1</v>
      </c>
      <c r="J194" s="221">
        <v>235</v>
      </c>
      <c r="K194" s="221">
        <f>'White Fish 2025'!AP18</f>
        <v>2</v>
      </c>
      <c r="L194" s="221">
        <f>B194+D194+F194+H194+J194</f>
        <v>3518</v>
      </c>
      <c r="M194" s="221">
        <f>C194+E194+G194+I194+K194</f>
        <v>10</v>
      </c>
      <c r="AF194" s="385"/>
      <c r="BB194" s="518" t="s">
        <v>321</v>
      </c>
      <c r="BC194" s="96"/>
      <c r="BD194" s="304">
        <f>BD190/BD193</f>
        <v>262</v>
      </c>
      <c r="BE194" s="304">
        <f t="shared" ref="BE194:BM194" si="57">BE190/BE193</f>
        <v>377</v>
      </c>
      <c r="BF194" s="341">
        <f t="shared" si="57"/>
        <v>255.54545454545453</v>
      </c>
      <c r="BG194" s="341">
        <f t="shared" si="57"/>
        <v>258.5</v>
      </c>
      <c r="BH194" s="341">
        <f t="shared" si="57"/>
        <v>551</v>
      </c>
      <c r="BI194" s="341">
        <f t="shared" si="57"/>
        <v>477.84615384615387</v>
      </c>
      <c r="BJ194" s="341">
        <f t="shared" si="57"/>
        <v>424.72222222222223</v>
      </c>
      <c r="BK194" s="341">
        <f t="shared" si="57"/>
        <v>271.11111111111109</v>
      </c>
      <c r="BL194" s="341">
        <f t="shared" si="57"/>
        <v>883</v>
      </c>
      <c r="BM194" s="342">
        <f t="shared" si="57"/>
        <v>245.57142857142858</v>
      </c>
    </row>
    <row r="195" spans="1:65" s="163" customFormat="1" ht="15.75" thickBot="1" x14ac:dyDescent="0.3">
      <c r="O195" s="450"/>
    </row>
    <row r="196" spans="1:65" ht="15.75" thickBot="1" x14ac:dyDescent="0.3">
      <c r="P196" s="164"/>
      <c r="Q196" s="104"/>
      <c r="R196" s="104"/>
      <c r="S196" s="104"/>
      <c r="T196" s="104"/>
      <c r="U196" s="104"/>
      <c r="V196" s="165"/>
      <c r="W196" s="166"/>
      <c r="X196" s="88"/>
      <c r="Y196" s="105"/>
      <c r="Z196" s="104"/>
      <c r="AA196" s="104"/>
      <c r="AB196" s="104"/>
      <c r="AC196" s="104"/>
      <c r="AD196" s="104"/>
      <c r="AE196" s="167"/>
      <c r="AF196" s="168"/>
      <c r="AG196" s="169"/>
      <c r="AI196" s="170"/>
      <c r="AJ196" s="170"/>
      <c r="AK196" s="170"/>
      <c r="AL196" s="171"/>
      <c r="AM196" s="170"/>
    </row>
    <row r="197" spans="1:65" x14ac:dyDescent="0.25">
      <c r="P197" s="172"/>
      <c r="Q197" s="357"/>
      <c r="R197" s="357"/>
      <c r="S197" s="357"/>
      <c r="T197" s="357"/>
      <c r="U197" s="357"/>
      <c r="V197" s="83"/>
      <c r="W197" s="173"/>
      <c r="X197" s="580"/>
      <c r="Y197" s="174"/>
      <c r="Z197" s="382"/>
      <c r="AA197" s="382"/>
      <c r="AB197" s="382"/>
      <c r="AC197" s="382"/>
      <c r="AD197" s="382"/>
      <c r="AE197" s="175"/>
      <c r="AF197" s="176"/>
      <c r="AG197" s="177"/>
      <c r="AI197" s="171"/>
      <c r="AJ197" s="170"/>
      <c r="AK197" s="170"/>
      <c r="AL197" s="171"/>
      <c r="AM197" s="171"/>
    </row>
    <row r="198" spans="1:65" x14ac:dyDescent="0.25">
      <c r="P198" s="179"/>
      <c r="Q198" s="359"/>
      <c r="R198" s="359"/>
      <c r="S198" s="359"/>
      <c r="T198" s="359"/>
      <c r="U198" s="359"/>
      <c r="V198" s="365"/>
      <c r="W198" s="366"/>
      <c r="X198" s="581"/>
      <c r="Y198" s="181"/>
      <c r="Z198" s="384"/>
      <c r="AA198" s="384"/>
      <c r="AB198" s="384"/>
      <c r="AC198" s="384"/>
      <c r="AD198" s="384"/>
      <c r="AE198" s="175"/>
      <c r="AF198" s="176"/>
      <c r="AG198" s="177"/>
      <c r="AI198" s="170"/>
      <c r="AJ198" s="170"/>
      <c r="AK198" s="170"/>
      <c r="AL198" s="182"/>
      <c r="AM198" s="170"/>
    </row>
    <row r="199" spans="1:65" x14ac:dyDescent="0.25">
      <c r="P199" s="179"/>
      <c r="Q199" s="359"/>
      <c r="R199" s="359"/>
      <c r="S199" s="359"/>
      <c r="T199" s="359"/>
      <c r="U199" s="359"/>
      <c r="V199" s="180"/>
      <c r="W199" s="173"/>
      <c r="X199" s="581"/>
      <c r="Y199" s="183"/>
      <c r="Z199" s="372"/>
      <c r="AA199" s="372"/>
      <c r="AB199" s="372"/>
      <c r="AC199" s="372"/>
      <c r="AD199" s="372"/>
      <c r="AE199" s="184"/>
      <c r="AF199" s="185"/>
      <c r="AG199" s="186"/>
      <c r="AI199" s="170"/>
      <c r="AJ199" s="170"/>
      <c r="AK199" s="170"/>
      <c r="AL199" s="182"/>
      <c r="AM199" s="170"/>
    </row>
    <row r="200" spans="1:65" x14ac:dyDescent="0.25">
      <c r="P200" s="162"/>
      <c r="Q200" s="39"/>
      <c r="R200" s="39"/>
      <c r="S200" s="39"/>
      <c r="T200" s="39"/>
      <c r="U200" s="39"/>
      <c r="V200" s="235"/>
      <c r="W200" s="364"/>
      <c r="X200" s="581"/>
      <c r="Y200" s="183"/>
      <c r="Z200" s="372"/>
      <c r="AA200" s="372"/>
      <c r="AB200" s="372"/>
      <c r="AC200" s="372"/>
      <c r="AD200" s="372"/>
      <c r="AE200" s="184"/>
      <c r="AF200" s="185"/>
      <c r="AG200" s="186"/>
      <c r="AI200" s="170"/>
      <c r="AJ200" s="170"/>
      <c r="AK200" s="170"/>
      <c r="AL200" s="182"/>
      <c r="AM200" s="170"/>
    </row>
    <row r="201" spans="1:65" x14ac:dyDescent="0.25">
      <c r="P201" s="188"/>
      <c r="Q201" s="360"/>
      <c r="R201" s="360"/>
      <c r="S201" s="360"/>
      <c r="T201" s="360"/>
      <c r="U201" s="360"/>
      <c r="V201" s="189"/>
      <c r="W201" s="190"/>
      <c r="X201" s="581"/>
      <c r="Y201" s="191"/>
      <c r="Z201" s="374"/>
      <c r="AA201" s="374"/>
      <c r="AB201" s="374"/>
      <c r="AC201" s="374"/>
      <c r="AD201" s="374"/>
      <c r="AE201" s="192"/>
      <c r="AF201" s="193"/>
      <c r="AG201" s="194"/>
      <c r="AI201" s="171"/>
      <c r="AJ201" s="171"/>
      <c r="AK201" s="171"/>
      <c r="AL201" s="171"/>
      <c r="AM201" s="171"/>
    </row>
    <row r="202" spans="1:65" x14ac:dyDescent="0.25">
      <c r="P202" s="195"/>
      <c r="Q202" s="361"/>
      <c r="R202" s="361"/>
      <c r="S202" s="361"/>
      <c r="T202" s="361"/>
      <c r="U202" s="361"/>
      <c r="V202" s="367"/>
      <c r="W202" s="368"/>
      <c r="X202" s="581"/>
      <c r="Y202" s="191"/>
      <c r="Z202" s="374"/>
      <c r="AA202" s="374"/>
      <c r="AB202" s="374"/>
      <c r="AC202" s="374"/>
      <c r="AD202" s="374"/>
      <c r="AE202" s="192"/>
      <c r="AF202" s="193"/>
      <c r="AG202" s="194"/>
      <c r="AI202" s="170"/>
      <c r="AJ202" s="170"/>
      <c r="AK202" s="182"/>
      <c r="AL202" s="171"/>
      <c r="AM202" s="170"/>
    </row>
    <row r="203" spans="1:65" x14ac:dyDescent="0.25">
      <c r="P203" s="195"/>
      <c r="Q203" s="361"/>
      <c r="R203" s="361"/>
      <c r="S203" s="361"/>
      <c r="T203" s="361"/>
      <c r="U203" s="361"/>
      <c r="V203" s="196"/>
      <c r="W203" s="190"/>
      <c r="X203" s="581"/>
      <c r="Y203" s="197"/>
      <c r="Z203" s="376"/>
      <c r="AA203" s="376"/>
      <c r="AB203" s="376"/>
      <c r="AC203" s="376"/>
      <c r="AD203" s="376"/>
      <c r="AE203" s="198"/>
      <c r="AF203" s="199"/>
      <c r="AG203" s="200"/>
      <c r="AI203" s="170"/>
      <c r="AJ203" s="170"/>
      <c r="AK203" s="182"/>
      <c r="AL203" s="171"/>
      <c r="AM203" s="170"/>
    </row>
    <row r="204" spans="1:65" x14ac:dyDescent="0.25">
      <c r="P204" s="162"/>
      <c r="Q204" s="347"/>
      <c r="R204" s="347"/>
      <c r="S204" s="347"/>
      <c r="T204" s="347"/>
      <c r="U204" s="347"/>
      <c r="V204" s="235"/>
      <c r="W204" s="364"/>
      <c r="X204" s="581"/>
      <c r="Y204" s="197"/>
      <c r="Z204" s="376"/>
      <c r="AA204" s="376"/>
      <c r="AB204" s="376"/>
      <c r="AC204" s="376"/>
      <c r="AD204" s="376"/>
      <c r="AE204" s="198"/>
      <c r="AF204" s="199"/>
      <c r="AG204" s="200"/>
    </row>
    <row r="205" spans="1:65" x14ac:dyDescent="0.25">
      <c r="P205" s="203"/>
      <c r="Q205" s="362"/>
      <c r="R205" s="362"/>
      <c r="S205" s="362"/>
      <c r="T205" s="362"/>
      <c r="U205" s="362"/>
      <c r="V205" s="204"/>
      <c r="W205" s="205"/>
      <c r="X205" s="581"/>
      <c r="Y205" s="206"/>
      <c r="Z205" s="378"/>
      <c r="AA205" s="378"/>
      <c r="AB205" s="378"/>
      <c r="AC205" s="378"/>
      <c r="AD205" s="378"/>
      <c r="AE205" s="49"/>
      <c r="AF205" s="207"/>
      <c r="AG205" s="208"/>
    </row>
    <row r="206" spans="1:65" ht="15.75" thickBot="1" x14ac:dyDescent="0.3">
      <c r="P206" s="210"/>
      <c r="Q206" s="363"/>
      <c r="R206" s="363"/>
      <c r="S206" s="363"/>
      <c r="T206" s="363"/>
      <c r="U206" s="363"/>
      <c r="V206" s="369"/>
      <c r="W206" s="370"/>
      <c r="X206" s="582"/>
      <c r="Y206" s="212"/>
      <c r="Z206" s="380"/>
      <c r="AA206" s="380"/>
      <c r="AB206" s="380"/>
      <c r="AC206" s="380"/>
      <c r="AD206" s="380"/>
      <c r="AE206" s="213"/>
      <c r="AF206" s="214"/>
      <c r="AG206" s="208"/>
    </row>
    <row r="207" spans="1:65" x14ac:dyDescent="0.25">
      <c r="A207" s="215"/>
      <c r="B207" s="215"/>
      <c r="C207" s="215"/>
      <c r="D207" s="215"/>
      <c r="E207" s="215"/>
      <c r="F207" s="215"/>
      <c r="G207" s="215"/>
      <c r="H207" s="215"/>
      <c r="I207" s="215"/>
      <c r="J207" s="215"/>
      <c r="K207" s="215"/>
      <c r="L207" s="215"/>
      <c r="M207" s="215"/>
      <c r="P207" s="210"/>
      <c r="Q207" s="363"/>
      <c r="R207" s="363"/>
      <c r="S207" s="363"/>
      <c r="T207" s="363"/>
      <c r="U207" s="363"/>
      <c r="V207" s="211"/>
      <c r="W207" s="205"/>
      <c r="AE207" s="74"/>
    </row>
    <row r="208" spans="1:65" ht="15.75" thickBot="1" x14ac:dyDescent="0.3">
      <c r="A208" s="216"/>
      <c r="B208" s="217"/>
      <c r="C208" s="217"/>
      <c r="D208" s="217"/>
      <c r="E208" s="217"/>
      <c r="F208" s="217"/>
      <c r="G208" s="217"/>
      <c r="H208" s="217"/>
      <c r="I208" s="217"/>
      <c r="J208" s="217"/>
      <c r="K208" s="217"/>
      <c r="L208" s="217"/>
      <c r="M208" s="217"/>
      <c r="P208" s="95"/>
      <c r="V208" s="236"/>
      <c r="W208" s="218"/>
      <c r="AE208" s="74"/>
    </row>
    <row r="209" spans="1:39" x14ac:dyDescent="0.25">
      <c r="A209" s="219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AF209" s="385"/>
    </row>
    <row r="210" spans="1:39" x14ac:dyDescent="0.25">
      <c r="A210" s="220"/>
      <c r="B210" s="221"/>
      <c r="C210" s="221"/>
      <c r="D210" s="221"/>
      <c r="E210" s="221"/>
      <c r="F210" s="221"/>
      <c r="G210" s="221"/>
      <c r="H210" s="221"/>
      <c r="I210" s="221"/>
      <c r="J210" s="221"/>
      <c r="K210" s="221"/>
      <c r="L210" s="221"/>
      <c r="M210" s="221"/>
      <c r="AF210" s="385"/>
    </row>
    <row r="211" spans="1:39" s="163" customFormat="1" ht="15.75" thickBot="1" x14ac:dyDescent="0.3">
      <c r="O211" s="450"/>
    </row>
    <row r="212" spans="1:39" ht="15.75" thickBot="1" x14ac:dyDescent="0.3">
      <c r="P212" s="164"/>
      <c r="Q212" s="103"/>
      <c r="R212" s="104"/>
      <c r="S212" s="104"/>
      <c r="T212" s="104"/>
      <c r="U212" s="104"/>
      <c r="V212" s="165"/>
      <c r="W212" s="166"/>
      <c r="X212" s="88"/>
      <c r="Y212" s="105"/>
      <c r="Z212" s="103"/>
      <c r="AA212" s="104"/>
      <c r="AB212" s="104"/>
      <c r="AC212" s="104"/>
      <c r="AD212" s="104"/>
      <c r="AE212" s="167"/>
      <c r="AF212" s="168"/>
      <c r="AG212" s="169"/>
      <c r="AI212" s="170"/>
      <c r="AJ212" s="170"/>
      <c r="AK212" s="170"/>
      <c r="AL212" s="171"/>
      <c r="AM212" s="170"/>
    </row>
    <row r="213" spans="1:39" x14ac:dyDescent="0.25">
      <c r="P213" s="172"/>
      <c r="Q213" s="357"/>
      <c r="R213" s="357"/>
      <c r="S213" s="357"/>
      <c r="T213" s="357"/>
      <c r="U213" s="357"/>
      <c r="V213" s="83"/>
      <c r="W213" s="173"/>
      <c r="X213" s="580"/>
      <c r="Y213" s="174"/>
      <c r="Z213" s="381"/>
      <c r="AA213" s="382"/>
      <c r="AB213" s="382"/>
      <c r="AC213" s="382"/>
      <c r="AD213" s="382"/>
      <c r="AE213" s="175"/>
      <c r="AF213" s="176"/>
      <c r="AG213" s="177"/>
      <c r="AI213" s="171"/>
      <c r="AJ213" s="170"/>
      <c r="AK213" s="170"/>
      <c r="AL213" s="171"/>
      <c r="AM213" s="171"/>
    </row>
    <row r="214" spans="1:39" x14ac:dyDescent="0.25">
      <c r="P214" s="179"/>
      <c r="Q214" s="359"/>
      <c r="R214" s="359"/>
      <c r="S214" s="359"/>
      <c r="T214" s="359"/>
      <c r="U214" s="359"/>
      <c r="V214" s="365"/>
      <c r="W214" s="366"/>
      <c r="X214" s="581"/>
      <c r="Y214" s="181"/>
      <c r="Z214" s="383"/>
      <c r="AA214" s="384"/>
      <c r="AB214" s="384"/>
      <c r="AC214" s="384"/>
      <c r="AD214" s="384"/>
      <c r="AE214" s="175"/>
      <c r="AF214" s="176"/>
      <c r="AG214" s="177"/>
      <c r="AI214" s="170"/>
      <c r="AJ214" s="170"/>
      <c r="AK214" s="170"/>
      <c r="AL214" s="182"/>
      <c r="AM214" s="170"/>
    </row>
    <row r="215" spans="1:39" x14ac:dyDescent="0.25">
      <c r="P215" s="179"/>
      <c r="Q215" s="359"/>
      <c r="R215" s="359"/>
      <c r="S215" s="359"/>
      <c r="T215" s="359"/>
      <c r="U215" s="359"/>
      <c r="V215" s="180"/>
      <c r="W215" s="173"/>
      <c r="X215" s="581"/>
      <c r="Y215" s="183"/>
      <c r="Z215" s="371"/>
      <c r="AA215" s="372"/>
      <c r="AB215" s="372"/>
      <c r="AC215" s="372"/>
      <c r="AD215" s="372"/>
      <c r="AE215" s="184"/>
      <c r="AF215" s="185"/>
      <c r="AG215" s="186"/>
      <c r="AI215" s="170"/>
      <c r="AJ215" s="170"/>
      <c r="AK215" s="170"/>
      <c r="AL215" s="182"/>
      <c r="AM215" s="170"/>
    </row>
    <row r="216" spans="1:39" x14ac:dyDescent="0.25">
      <c r="P216" s="162"/>
      <c r="Q216" s="39"/>
      <c r="R216" s="39"/>
      <c r="S216" s="39"/>
      <c r="T216" s="39"/>
      <c r="U216" s="39"/>
      <c r="V216" s="235"/>
      <c r="W216" s="364"/>
      <c r="X216" s="581"/>
      <c r="Y216" s="183"/>
      <c r="Z216" s="371"/>
      <c r="AA216" s="372"/>
      <c r="AB216" s="372"/>
      <c r="AC216" s="372"/>
      <c r="AD216" s="372"/>
      <c r="AE216" s="184"/>
      <c r="AF216" s="185"/>
      <c r="AG216" s="186"/>
      <c r="AI216" s="170"/>
      <c r="AJ216" s="170"/>
      <c r="AK216" s="170"/>
      <c r="AL216" s="182"/>
      <c r="AM216" s="170"/>
    </row>
    <row r="217" spans="1:39" x14ac:dyDescent="0.25">
      <c r="P217" s="188"/>
      <c r="Q217" s="360"/>
      <c r="R217" s="360"/>
      <c r="S217" s="360"/>
      <c r="T217" s="360"/>
      <c r="U217" s="360"/>
      <c r="V217" s="189"/>
      <c r="W217" s="190"/>
      <c r="X217" s="581"/>
      <c r="Y217" s="191"/>
      <c r="Z217" s="373"/>
      <c r="AA217" s="374"/>
      <c r="AB217" s="374"/>
      <c r="AC217" s="374"/>
      <c r="AD217" s="374"/>
      <c r="AE217" s="192"/>
      <c r="AF217" s="193"/>
      <c r="AG217" s="194"/>
      <c r="AI217" s="171"/>
      <c r="AJ217" s="171"/>
      <c r="AK217" s="171"/>
      <c r="AL217" s="171"/>
      <c r="AM217" s="171"/>
    </row>
    <row r="218" spans="1:39" x14ac:dyDescent="0.25">
      <c r="P218" s="195"/>
      <c r="Q218" s="361"/>
      <c r="R218" s="361"/>
      <c r="S218" s="361"/>
      <c r="T218" s="361"/>
      <c r="U218" s="361"/>
      <c r="V218" s="367"/>
      <c r="W218" s="368"/>
      <c r="X218" s="581"/>
      <c r="Y218" s="191"/>
      <c r="Z218" s="373"/>
      <c r="AA218" s="374"/>
      <c r="AB218" s="374"/>
      <c r="AC218" s="374"/>
      <c r="AD218" s="374"/>
      <c r="AE218" s="192"/>
      <c r="AF218" s="193"/>
      <c r="AG218" s="194"/>
      <c r="AI218" s="170"/>
      <c r="AJ218" s="170"/>
      <c r="AK218" s="182"/>
      <c r="AL218" s="171"/>
      <c r="AM218" s="170"/>
    </row>
    <row r="219" spans="1:39" x14ac:dyDescent="0.25">
      <c r="P219" s="195"/>
      <c r="Q219" s="361"/>
      <c r="R219" s="361"/>
      <c r="S219" s="361"/>
      <c r="T219" s="361"/>
      <c r="U219" s="361"/>
      <c r="V219" s="196"/>
      <c r="W219" s="190"/>
      <c r="X219" s="581"/>
      <c r="Y219" s="197"/>
      <c r="Z219" s="375"/>
      <c r="AA219" s="376"/>
      <c r="AB219" s="376"/>
      <c r="AC219" s="376"/>
      <c r="AD219" s="376"/>
      <c r="AE219" s="198"/>
      <c r="AF219" s="199"/>
      <c r="AG219" s="200"/>
      <c r="AI219" s="170"/>
      <c r="AJ219" s="170"/>
      <c r="AK219" s="182"/>
      <c r="AL219" s="171"/>
      <c r="AM219" s="170"/>
    </row>
    <row r="220" spans="1:39" x14ac:dyDescent="0.25">
      <c r="P220" s="162"/>
      <c r="Q220" s="347"/>
      <c r="R220" s="347"/>
      <c r="S220" s="347"/>
      <c r="T220" s="347"/>
      <c r="U220" s="347"/>
      <c r="V220" s="235"/>
      <c r="W220" s="364"/>
      <c r="X220" s="581"/>
      <c r="Y220" s="197"/>
      <c r="Z220" s="375"/>
      <c r="AA220" s="376"/>
      <c r="AB220" s="376"/>
      <c r="AC220" s="376"/>
      <c r="AD220" s="376"/>
      <c r="AE220" s="198"/>
      <c r="AF220" s="199"/>
      <c r="AG220" s="200"/>
    </row>
    <row r="221" spans="1:39" x14ac:dyDescent="0.25">
      <c r="P221" s="203"/>
      <c r="Q221" s="362"/>
      <c r="R221" s="362"/>
      <c r="S221" s="362"/>
      <c r="T221" s="362"/>
      <c r="U221" s="362"/>
      <c r="V221" s="204"/>
      <c r="W221" s="205"/>
      <c r="X221" s="581"/>
      <c r="Y221" s="206"/>
      <c r="Z221" s="377"/>
      <c r="AA221" s="378"/>
      <c r="AB221" s="378"/>
      <c r="AC221" s="378"/>
      <c r="AD221" s="378"/>
      <c r="AE221" s="49"/>
      <c r="AF221" s="207"/>
      <c r="AG221" s="208"/>
    </row>
    <row r="222" spans="1:39" ht="15.75" thickBot="1" x14ac:dyDescent="0.3">
      <c r="P222" s="210"/>
      <c r="Q222" s="363"/>
      <c r="R222" s="363"/>
      <c r="S222" s="363"/>
      <c r="T222" s="363"/>
      <c r="U222" s="363"/>
      <c r="V222" s="369"/>
      <c r="W222" s="370"/>
      <c r="X222" s="582"/>
      <c r="Y222" s="212"/>
      <c r="Z222" s="379"/>
      <c r="AA222" s="380"/>
      <c r="AB222" s="380"/>
      <c r="AC222" s="380"/>
      <c r="AD222" s="380"/>
      <c r="AE222" s="213"/>
      <c r="AF222" s="214"/>
      <c r="AG222" s="208"/>
    </row>
    <row r="223" spans="1:39" x14ac:dyDescent="0.25">
      <c r="A223" s="215"/>
      <c r="B223" s="215"/>
      <c r="C223" s="215"/>
      <c r="D223" s="215"/>
      <c r="E223" s="215"/>
      <c r="F223" s="215"/>
      <c r="G223" s="215"/>
      <c r="H223" s="215"/>
      <c r="I223" s="215"/>
      <c r="J223" s="215"/>
      <c r="K223" s="215"/>
      <c r="L223" s="215"/>
      <c r="M223" s="215"/>
      <c r="P223" s="210"/>
      <c r="Q223" s="363"/>
      <c r="R223" s="363"/>
      <c r="S223" s="363"/>
      <c r="T223" s="363"/>
      <c r="U223" s="363"/>
      <c r="V223" s="211"/>
      <c r="W223" s="205"/>
      <c r="AE223" s="74"/>
    </row>
    <row r="224" spans="1:39" ht="15.75" thickBot="1" x14ac:dyDescent="0.3">
      <c r="A224" s="216"/>
      <c r="B224" s="217"/>
      <c r="C224" s="217"/>
      <c r="D224" s="217"/>
      <c r="E224" s="217"/>
      <c r="F224" s="217"/>
      <c r="G224" s="217"/>
      <c r="H224" s="217"/>
      <c r="I224" s="217"/>
      <c r="J224" s="217"/>
      <c r="K224" s="217"/>
      <c r="L224" s="217"/>
      <c r="M224" s="217"/>
      <c r="P224" s="95"/>
      <c r="Q224" s="348"/>
      <c r="R224" s="96"/>
      <c r="S224" s="96"/>
      <c r="T224" s="96"/>
      <c r="U224" s="96"/>
      <c r="V224" s="236"/>
      <c r="W224" s="218"/>
      <c r="AE224" s="74"/>
    </row>
    <row r="225" spans="1:39" x14ac:dyDescent="0.25">
      <c r="A225" s="219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AF225" s="385"/>
    </row>
    <row r="226" spans="1:39" x14ac:dyDescent="0.25">
      <c r="A226" s="220"/>
      <c r="B226" s="221"/>
      <c r="C226" s="221"/>
      <c r="D226" s="221"/>
      <c r="E226" s="221"/>
      <c r="F226" s="221"/>
      <c r="G226" s="221"/>
      <c r="H226" s="221"/>
      <c r="I226" s="221"/>
      <c r="J226" s="221"/>
      <c r="K226" s="221"/>
      <c r="L226" s="221"/>
      <c r="M226" s="221"/>
      <c r="AF226" s="385"/>
    </row>
    <row r="227" spans="1:39" s="163" customFormat="1" ht="15.75" thickBot="1" x14ac:dyDescent="0.3">
      <c r="O227" s="450"/>
    </row>
    <row r="228" spans="1:39" ht="15.75" thickBot="1" x14ac:dyDescent="0.3">
      <c r="P228" s="164"/>
      <c r="Q228" s="104"/>
      <c r="R228" s="104"/>
      <c r="S228" s="104"/>
      <c r="T228" s="104"/>
      <c r="U228" s="104"/>
      <c r="V228" s="165"/>
      <c r="W228" s="166"/>
      <c r="X228" s="88"/>
      <c r="Y228" s="105"/>
      <c r="Z228" s="104"/>
      <c r="AA228" s="104"/>
      <c r="AB228" s="104"/>
      <c r="AC228" s="104"/>
      <c r="AD228" s="104"/>
      <c r="AE228" s="167"/>
      <c r="AF228" s="168"/>
      <c r="AG228" s="169"/>
      <c r="AI228" s="170"/>
      <c r="AJ228" s="170"/>
      <c r="AK228" s="170"/>
      <c r="AL228" s="171"/>
      <c r="AM228" s="170"/>
    </row>
    <row r="229" spans="1:39" ht="14.45" customHeight="1" x14ac:dyDescent="0.25">
      <c r="P229" s="172"/>
      <c r="Q229" s="357"/>
      <c r="R229" s="357"/>
      <c r="S229" s="357"/>
      <c r="T229" s="357"/>
      <c r="U229" s="357"/>
      <c r="V229" s="83"/>
      <c r="W229" s="173"/>
      <c r="X229" s="580"/>
      <c r="Y229" s="174"/>
      <c r="Z229" s="382"/>
      <c r="AA229" s="382"/>
      <c r="AB229" s="382"/>
      <c r="AC229" s="382"/>
      <c r="AD229" s="382"/>
      <c r="AE229" s="175"/>
      <c r="AF229" s="176"/>
      <c r="AG229" s="177"/>
      <c r="AI229" s="171"/>
      <c r="AJ229" s="170"/>
      <c r="AK229" s="170"/>
      <c r="AL229" s="171"/>
      <c r="AM229" s="171"/>
    </row>
    <row r="230" spans="1:39" x14ac:dyDescent="0.25">
      <c r="P230" s="179"/>
      <c r="Q230" s="359"/>
      <c r="R230" s="359"/>
      <c r="S230" s="359"/>
      <c r="T230" s="359"/>
      <c r="U230" s="359"/>
      <c r="V230" s="365"/>
      <c r="W230" s="366"/>
      <c r="X230" s="581"/>
      <c r="Y230" s="181"/>
      <c r="Z230" s="384"/>
      <c r="AA230" s="384"/>
      <c r="AB230" s="384"/>
      <c r="AC230" s="384"/>
      <c r="AD230" s="384"/>
      <c r="AE230" s="175"/>
      <c r="AF230" s="176"/>
      <c r="AG230" s="177"/>
      <c r="AI230" s="170"/>
      <c r="AJ230" s="170"/>
      <c r="AK230" s="170"/>
      <c r="AL230" s="182"/>
      <c r="AM230" s="170"/>
    </row>
    <row r="231" spans="1:39" x14ac:dyDescent="0.25">
      <c r="P231" s="179"/>
      <c r="Q231" s="359"/>
      <c r="R231" s="359"/>
      <c r="S231" s="359"/>
      <c r="T231" s="359"/>
      <c r="U231" s="359"/>
      <c r="V231" s="180"/>
      <c r="W231" s="173"/>
      <c r="X231" s="581"/>
      <c r="Y231" s="183"/>
      <c r="Z231" s="372"/>
      <c r="AA231" s="372"/>
      <c r="AB231" s="372"/>
      <c r="AC231" s="372"/>
      <c r="AD231" s="372"/>
      <c r="AE231" s="184"/>
      <c r="AF231" s="185"/>
      <c r="AG231" s="186"/>
      <c r="AI231" s="170"/>
      <c r="AJ231" s="170"/>
      <c r="AK231" s="170"/>
      <c r="AL231" s="182"/>
      <c r="AM231" s="170"/>
    </row>
    <row r="232" spans="1:39" x14ac:dyDescent="0.25">
      <c r="P232" s="162"/>
      <c r="Q232" s="39"/>
      <c r="R232" s="39"/>
      <c r="S232" s="39"/>
      <c r="T232" s="39"/>
      <c r="U232" s="39"/>
      <c r="V232" s="235"/>
      <c r="W232" s="364"/>
      <c r="X232" s="581"/>
      <c r="Y232" s="183"/>
      <c r="Z232" s="372"/>
      <c r="AA232" s="372"/>
      <c r="AB232" s="372"/>
      <c r="AC232" s="372"/>
      <c r="AD232" s="372"/>
      <c r="AE232" s="184"/>
      <c r="AF232" s="185"/>
      <c r="AG232" s="186"/>
      <c r="AI232" s="170"/>
      <c r="AJ232" s="170"/>
      <c r="AK232" s="170"/>
      <c r="AL232" s="182"/>
      <c r="AM232" s="170"/>
    </row>
    <row r="233" spans="1:39" x14ac:dyDescent="0.25">
      <c r="P233" s="188"/>
      <c r="Q233" s="360"/>
      <c r="R233" s="360"/>
      <c r="S233" s="360"/>
      <c r="T233" s="360"/>
      <c r="U233" s="360"/>
      <c r="V233" s="189"/>
      <c r="W233" s="190"/>
      <c r="X233" s="581"/>
      <c r="Y233" s="191"/>
      <c r="Z233" s="374"/>
      <c r="AA233" s="374"/>
      <c r="AB233" s="374"/>
      <c r="AC233" s="374"/>
      <c r="AD233" s="374"/>
      <c r="AE233" s="192"/>
      <c r="AF233" s="193"/>
      <c r="AG233" s="194"/>
      <c r="AI233" s="171"/>
      <c r="AJ233" s="171"/>
      <c r="AK233" s="171"/>
      <c r="AL233" s="171"/>
      <c r="AM233" s="171"/>
    </row>
    <row r="234" spans="1:39" x14ac:dyDescent="0.25">
      <c r="P234" s="195"/>
      <c r="Q234" s="361"/>
      <c r="R234" s="361"/>
      <c r="S234" s="361"/>
      <c r="T234" s="361"/>
      <c r="U234" s="361"/>
      <c r="V234" s="367"/>
      <c r="W234" s="368"/>
      <c r="X234" s="581"/>
      <c r="Y234" s="191"/>
      <c r="Z234" s="374"/>
      <c r="AA234" s="374"/>
      <c r="AB234" s="374"/>
      <c r="AC234" s="374"/>
      <c r="AD234" s="374"/>
      <c r="AE234" s="192"/>
      <c r="AF234" s="193"/>
      <c r="AG234" s="194"/>
      <c r="AI234" s="170"/>
      <c r="AJ234" s="170"/>
      <c r="AK234" s="182"/>
      <c r="AL234" s="171"/>
      <c r="AM234" s="170"/>
    </row>
    <row r="235" spans="1:39" x14ac:dyDescent="0.25">
      <c r="P235" s="195"/>
      <c r="Q235" s="361"/>
      <c r="R235" s="361"/>
      <c r="S235" s="361"/>
      <c r="T235" s="361"/>
      <c r="U235" s="361"/>
      <c r="V235" s="196"/>
      <c r="W235" s="190"/>
      <c r="X235" s="581"/>
      <c r="Y235" s="197"/>
      <c r="Z235" s="376"/>
      <c r="AA235" s="376"/>
      <c r="AB235" s="376"/>
      <c r="AC235" s="376"/>
      <c r="AD235" s="376"/>
      <c r="AE235" s="198"/>
      <c r="AF235" s="199"/>
      <c r="AG235" s="200"/>
      <c r="AI235" s="170"/>
      <c r="AJ235" s="170"/>
      <c r="AK235" s="182"/>
      <c r="AL235" s="171"/>
      <c r="AM235" s="170"/>
    </row>
    <row r="236" spans="1:39" x14ac:dyDescent="0.25">
      <c r="P236" s="162"/>
      <c r="Q236" s="347"/>
      <c r="R236" s="347"/>
      <c r="S236" s="347"/>
      <c r="T236" s="347"/>
      <c r="U236" s="347"/>
      <c r="V236" s="235"/>
      <c r="W236" s="364"/>
      <c r="X236" s="581"/>
      <c r="Y236" s="197"/>
      <c r="Z236" s="376"/>
      <c r="AA236" s="376"/>
      <c r="AB236" s="376"/>
      <c r="AC236" s="376"/>
      <c r="AD236" s="376"/>
      <c r="AE236" s="198"/>
      <c r="AF236" s="199"/>
      <c r="AG236" s="200"/>
    </row>
    <row r="237" spans="1:39" x14ac:dyDescent="0.25">
      <c r="P237" s="203"/>
      <c r="Q237" s="362"/>
      <c r="R237" s="362"/>
      <c r="S237" s="362"/>
      <c r="T237" s="362"/>
      <c r="U237" s="362"/>
      <c r="V237" s="204"/>
      <c r="W237" s="205"/>
      <c r="X237" s="581"/>
      <c r="Y237" s="206"/>
      <c r="Z237" s="378"/>
      <c r="AA237" s="378"/>
      <c r="AB237" s="378"/>
      <c r="AC237" s="378"/>
      <c r="AD237" s="378"/>
      <c r="AE237" s="49"/>
      <c r="AF237" s="207"/>
      <c r="AG237" s="208"/>
    </row>
    <row r="238" spans="1:39" ht="15.75" thickBot="1" x14ac:dyDescent="0.3">
      <c r="P238" s="210"/>
      <c r="Q238" s="363"/>
      <c r="R238" s="363"/>
      <c r="S238" s="363"/>
      <c r="T238" s="363"/>
      <c r="U238" s="363"/>
      <c r="V238" s="369"/>
      <c r="W238" s="370"/>
      <c r="X238" s="582"/>
      <c r="Y238" s="212"/>
      <c r="Z238" s="380"/>
      <c r="AA238" s="380"/>
      <c r="AB238" s="380"/>
      <c r="AC238" s="380"/>
      <c r="AD238" s="380"/>
      <c r="AE238" s="213"/>
      <c r="AF238" s="214"/>
      <c r="AG238" s="208"/>
    </row>
    <row r="239" spans="1:39" x14ac:dyDescent="0.25">
      <c r="A239" s="215"/>
      <c r="B239" s="215"/>
      <c r="C239" s="215"/>
      <c r="D239" s="215"/>
      <c r="E239" s="215"/>
      <c r="F239" s="215"/>
      <c r="G239" s="215"/>
      <c r="H239" s="215"/>
      <c r="I239" s="215"/>
      <c r="J239" s="215"/>
      <c r="K239" s="215"/>
      <c r="L239" s="215"/>
      <c r="M239" s="215"/>
      <c r="P239" s="210"/>
      <c r="Q239" s="363"/>
      <c r="R239" s="363"/>
      <c r="S239" s="363"/>
      <c r="T239" s="363"/>
      <c r="U239" s="363"/>
      <c r="V239" s="211"/>
      <c r="W239" s="205"/>
      <c r="AE239" s="74"/>
    </row>
    <row r="240" spans="1:39" ht="15.75" thickBot="1" x14ac:dyDescent="0.3">
      <c r="A240" s="216"/>
      <c r="B240" s="217"/>
      <c r="C240" s="217"/>
      <c r="D240" s="217"/>
      <c r="E240" s="217"/>
      <c r="F240" s="217"/>
      <c r="G240" s="217"/>
      <c r="H240" s="217"/>
      <c r="I240" s="217"/>
      <c r="J240" s="217"/>
      <c r="K240" s="217"/>
      <c r="L240" s="217"/>
      <c r="M240" s="217"/>
      <c r="P240" s="95"/>
      <c r="Q240" s="96"/>
      <c r="R240" s="96"/>
      <c r="S240" s="96"/>
      <c r="T240" s="96"/>
      <c r="U240" s="96"/>
      <c r="V240" s="236"/>
      <c r="W240" s="218"/>
      <c r="AE240" s="74"/>
    </row>
    <row r="241" spans="1:39" x14ac:dyDescent="0.25">
      <c r="A241" s="219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AF241" s="385"/>
    </row>
    <row r="242" spans="1:39" x14ac:dyDescent="0.25">
      <c r="A242" s="220"/>
      <c r="B242" s="221"/>
      <c r="C242" s="221"/>
      <c r="D242" s="221"/>
      <c r="E242" s="221"/>
      <c r="F242" s="221"/>
      <c r="G242" s="221"/>
      <c r="H242" s="221"/>
      <c r="I242" s="221"/>
      <c r="J242" s="221"/>
      <c r="K242" s="221"/>
      <c r="L242" s="221"/>
      <c r="M242" s="221"/>
      <c r="AF242" s="385"/>
    </row>
    <row r="243" spans="1:39" s="163" customFormat="1" ht="15.75" thickBot="1" x14ac:dyDescent="0.3">
      <c r="O243" s="450"/>
    </row>
    <row r="244" spans="1:39" ht="15.75" thickBot="1" x14ac:dyDescent="0.3">
      <c r="P244" s="164"/>
      <c r="Q244" s="104"/>
      <c r="R244" s="104"/>
      <c r="S244" s="104"/>
      <c r="T244" s="104"/>
      <c r="U244" s="104"/>
      <c r="V244" s="165"/>
      <c r="W244" s="166"/>
      <c r="X244" s="88"/>
      <c r="Y244" s="105"/>
      <c r="Z244" s="104"/>
      <c r="AA244" s="104"/>
      <c r="AB244" s="104"/>
      <c r="AC244" s="104"/>
      <c r="AD244" s="104"/>
      <c r="AE244" s="167"/>
      <c r="AF244" s="168"/>
      <c r="AG244" s="169"/>
      <c r="AI244" s="170"/>
      <c r="AJ244" s="170"/>
      <c r="AK244" s="170"/>
      <c r="AL244" s="171"/>
      <c r="AM244" s="170"/>
    </row>
    <row r="245" spans="1:39" x14ac:dyDescent="0.25">
      <c r="P245" s="172"/>
      <c r="Q245" s="357"/>
      <c r="R245" s="357"/>
      <c r="S245" s="357"/>
      <c r="T245" s="357"/>
      <c r="U245" s="357"/>
      <c r="V245" s="83"/>
      <c r="W245" s="173"/>
      <c r="X245" s="580"/>
      <c r="Y245" s="174"/>
      <c r="Z245" s="382"/>
      <c r="AA245" s="382"/>
      <c r="AB245" s="382"/>
      <c r="AC245" s="382"/>
      <c r="AD245" s="382"/>
      <c r="AE245" s="175"/>
      <c r="AF245" s="176"/>
      <c r="AG245" s="177"/>
      <c r="AI245" s="171"/>
      <c r="AJ245" s="170"/>
      <c r="AK245" s="170"/>
      <c r="AL245" s="171"/>
      <c r="AM245" s="171"/>
    </row>
    <row r="246" spans="1:39" x14ac:dyDescent="0.25">
      <c r="P246" s="179"/>
      <c r="Q246" s="359"/>
      <c r="R246" s="359"/>
      <c r="S246" s="359"/>
      <c r="T246" s="359"/>
      <c r="U246" s="359"/>
      <c r="V246" s="365"/>
      <c r="W246" s="366"/>
      <c r="X246" s="581"/>
      <c r="Y246" s="181"/>
      <c r="Z246" s="384"/>
      <c r="AA246" s="384"/>
      <c r="AB246" s="384"/>
      <c r="AC246" s="384"/>
      <c r="AD246" s="384"/>
      <c r="AE246" s="175"/>
      <c r="AF246" s="176"/>
      <c r="AG246" s="177"/>
      <c r="AI246" s="170"/>
      <c r="AJ246" s="170"/>
      <c r="AK246" s="170"/>
      <c r="AL246" s="182"/>
      <c r="AM246" s="170"/>
    </row>
    <row r="247" spans="1:39" x14ac:dyDescent="0.25">
      <c r="P247" s="179"/>
      <c r="Q247" s="359"/>
      <c r="R247" s="359"/>
      <c r="S247" s="359"/>
      <c r="T247" s="359"/>
      <c r="U247" s="359"/>
      <c r="V247" s="180"/>
      <c r="W247" s="173"/>
      <c r="X247" s="581"/>
      <c r="Y247" s="183"/>
      <c r="Z247" s="372"/>
      <c r="AA247" s="372"/>
      <c r="AB247" s="372"/>
      <c r="AC247" s="372"/>
      <c r="AD247" s="372"/>
      <c r="AE247" s="184"/>
      <c r="AF247" s="185"/>
      <c r="AG247" s="186"/>
      <c r="AI247" s="170"/>
      <c r="AJ247" s="170"/>
      <c r="AK247" s="170"/>
      <c r="AL247" s="182"/>
      <c r="AM247" s="170"/>
    </row>
    <row r="248" spans="1:39" x14ac:dyDescent="0.25">
      <c r="P248" s="162"/>
      <c r="Q248" s="39"/>
      <c r="R248" s="39"/>
      <c r="S248" s="39"/>
      <c r="T248" s="39"/>
      <c r="U248" s="39"/>
      <c r="V248" s="235"/>
      <c r="W248" s="364"/>
      <c r="X248" s="581"/>
      <c r="Y248" s="183"/>
      <c r="Z248" s="372"/>
      <c r="AA248" s="372"/>
      <c r="AB248" s="372"/>
      <c r="AC248" s="372"/>
      <c r="AD248" s="372"/>
      <c r="AE248" s="184"/>
      <c r="AF248" s="185"/>
      <c r="AG248" s="186"/>
      <c r="AI248" s="170"/>
      <c r="AJ248" s="170"/>
      <c r="AK248" s="170"/>
      <c r="AL248" s="182"/>
      <c r="AM248" s="170"/>
    </row>
    <row r="249" spans="1:39" x14ac:dyDescent="0.25">
      <c r="P249" s="400"/>
      <c r="Q249" s="401"/>
      <c r="R249" s="401"/>
      <c r="S249" s="401"/>
      <c r="T249" s="401"/>
      <c r="U249" s="401"/>
      <c r="V249" s="189"/>
      <c r="W249" s="190"/>
      <c r="X249" s="581"/>
      <c r="Y249" s="191"/>
      <c r="Z249" s="374"/>
      <c r="AA249" s="374"/>
      <c r="AB249" s="374"/>
      <c r="AC249" s="374"/>
      <c r="AD249" s="374"/>
      <c r="AE249" s="192"/>
      <c r="AF249" s="193"/>
      <c r="AG249" s="194"/>
      <c r="AI249" s="171"/>
      <c r="AJ249" s="171"/>
      <c r="AK249" s="171"/>
      <c r="AL249" s="171"/>
      <c r="AM249" s="171"/>
    </row>
    <row r="250" spans="1:39" x14ac:dyDescent="0.25">
      <c r="P250" s="402"/>
      <c r="Q250" s="403"/>
      <c r="R250" s="403"/>
      <c r="S250" s="403"/>
      <c r="T250" s="403"/>
      <c r="U250" s="403"/>
      <c r="V250" s="367"/>
      <c r="W250" s="368"/>
      <c r="X250" s="581"/>
      <c r="Y250" s="191"/>
      <c r="Z250" s="374"/>
      <c r="AA250" s="374"/>
      <c r="AB250" s="374"/>
      <c r="AC250" s="374"/>
      <c r="AD250" s="374"/>
      <c r="AE250" s="192"/>
      <c r="AF250" s="193"/>
      <c r="AG250" s="194"/>
      <c r="AI250" s="170"/>
      <c r="AJ250" s="170"/>
      <c r="AK250" s="182"/>
      <c r="AL250" s="171"/>
      <c r="AM250" s="170"/>
    </row>
    <row r="251" spans="1:39" x14ac:dyDescent="0.25">
      <c r="P251" s="402"/>
      <c r="Q251" s="403"/>
      <c r="R251" s="403"/>
      <c r="S251" s="403"/>
      <c r="T251" s="403"/>
      <c r="U251" s="403"/>
      <c r="V251" s="196"/>
      <c r="W251" s="190"/>
      <c r="X251" s="581"/>
      <c r="Y251" s="197"/>
      <c r="Z251" s="376"/>
      <c r="AA251" s="376"/>
      <c r="AB251" s="376"/>
      <c r="AC251" s="376"/>
      <c r="AD251" s="376"/>
      <c r="AE251" s="198"/>
      <c r="AF251" s="199"/>
      <c r="AG251" s="200"/>
      <c r="AI251" s="170"/>
      <c r="AJ251" s="170"/>
      <c r="AK251" s="182"/>
      <c r="AL251" s="171"/>
      <c r="AM251" s="170"/>
    </row>
    <row r="252" spans="1:39" x14ac:dyDescent="0.25">
      <c r="P252" s="162"/>
      <c r="Q252" s="347"/>
      <c r="R252" s="347"/>
      <c r="S252" s="347"/>
      <c r="T252" s="347"/>
      <c r="U252" s="347"/>
      <c r="V252" s="235"/>
      <c r="W252" s="364"/>
      <c r="X252" s="581"/>
      <c r="Y252" s="197"/>
      <c r="Z252" s="376"/>
      <c r="AA252" s="376"/>
      <c r="AB252" s="376"/>
      <c r="AC252" s="376"/>
      <c r="AD252" s="376"/>
      <c r="AE252" s="198"/>
      <c r="AF252" s="199"/>
      <c r="AG252" s="200"/>
    </row>
    <row r="253" spans="1:39" x14ac:dyDescent="0.25">
      <c r="P253" s="203"/>
      <c r="Q253" s="362"/>
      <c r="R253" s="362"/>
      <c r="S253" s="362"/>
      <c r="T253" s="362"/>
      <c r="U253" s="362"/>
      <c r="V253" s="204"/>
      <c r="W253" s="205"/>
      <c r="X253" s="581"/>
      <c r="Y253" s="206"/>
      <c r="Z253" s="378"/>
      <c r="AA253" s="378"/>
      <c r="AB253" s="378"/>
      <c r="AC253" s="378"/>
      <c r="AD253" s="378"/>
      <c r="AE253" s="49"/>
      <c r="AF253" s="207"/>
      <c r="AG253" s="208"/>
    </row>
    <row r="254" spans="1:39" ht="15.75" thickBot="1" x14ac:dyDescent="0.3">
      <c r="P254" s="210"/>
      <c r="Q254" s="363"/>
      <c r="R254" s="363"/>
      <c r="S254" s="363"/>
      <c r="T254" s="363"/>
      <c r="U254" s="363"/>
      <c r="V254" s="369"/>
      <c r="W254" s="370"/>
      <c r="X254" s="582"/>
      <c r="Y254" s="212"/>
      <c r="Z254" s="380"/>
      <c r="AA254" s="380"/>
      <c r="AB254" s="380"/>
      <c r="AC254" s="380"/>
      <c r="AD254" s="380"/>
      <c r="AE254" s="213"/>
      <c r="AF254" s="214"/>
      <c r="AG254" s="208"/>
    </row>
    <row r="255" spans="1:39" x14ac:dyDescent="0.25">
      <c r="A255" s="215"/>
      <c r="B255" s="215"/>
      <c r="C255" s="215"/>
      <c r="D255" s="215"/>
      <c r="E255" s="215"/>
      <c r="F255" s="215"/>
      <c r="G255" s="215"/>
      <c r="H255" s="215"/>
      <c r="I255" s="215"/>
      <c r="J255" s="215"/>
      <c r="K255" s="215"/>
      <c r="L255" s="215"/>
      <c r="M255" s="215"/>
      <c r="P255" s="210"/>
      <c r="Q255" s="363"/>
      <c r="R255" s="363"/>
      <c r="S255" s="363"/>
      <c r="T255" s="363"/>
      <c r="U255" s="363"/>
      <c r="V255" s="211"/>
      <c r="W255" s="205"/>
      <c r="AE255" s="74"/>
    </row>
    <row r="256" spans="1:39" ht="15.75" thickBot="1" x14ac:dyDescent="0.3">
      <c r="A256" s="216"/>
      <c r="B256" s="217"/>
      <c r="C256" s="217"/>
      <c r="D256" s="217"/>
      <c r="E256" s="217"/>
      <c r="F256" s="217"/>
      <c r="G256" s="217"/>
      <c r="H256" s="217"/>
      <c r="I256" s="217"/>
      <c r="J256" s="217"/>
      <c r="K256" s="217"/>
      <c r="L256" s="217"/>
      <c r="M256" s="217"/>
      <c r="P256" s="95"/>
      <c r="Q256" s="96"/>
      <c r="R256" s="96"/>
      <c r="S256" s="96"/>
      <c r="T256" s="96"/>
      <c r="U256" s="96"/>
      <c r="V256" s="236"/>
      <c r="W256" s="218"/>
      <c r="AE256" s="74"/>
    </row>
    <row r="257" spans="1:39" x14ac:dyDescent="0.25">
      <c r="A257" s="219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AF257" s="385"/>
    </row>
    <row r="258" spans="1:39" x14ac:dyDescent="0.25">
      <c r="A258" s="220"/>
      <c r="B258" s="221"/>
      <c r="C258" s="221"/>
      <c r="D258" s="221"/>
      <c r="E258" s="221"/>
      <c r="F258" s="221"/>
      <c r="G258" s="221"/>
      <c r="H258" s="221"/>
      <c r="I258" s="221"/>
      <c r="J258" s="221"/>
      <c r="K258" s="221"/>
      <c r="L258" s="221"/>
      <c r="M258" s="221"/>
      <c r="AF258" s="385"/>
    </row>
    <row r="259" spans="1:39" s="163" customFormat="1" ht="15.75" thickBot="1" x14ac:dyDescent="0.3">
      <c r="O259" s="450"/>
    </row>
    <row r="260" spans="1:39" ht="15.75" thickBot="1" x14ac:dyDescent="0.3">
      <c r="P260" s="164"/>
      <c r="Q260" s="104"/>
      <c r="R260" s="104"/>
      <c r="S260" s="104"/>
      <c r="T260" s="104"/>
      <c r="U260" s="104"/>
      <c r="V260" s="165"/>
      <c r="W260" s="166"/>
      <c r="X260" s="88"/>
      <c r="Y260" s="105"/>
      <c r="Z260" s="104"/>
      <c r="AA260" s="104"/>
      <c r="AB260" s="104"/>
      <c r="AC260" s="104"/>
      <c r="AD260" s="104"/>
      <c r="AE260" s="167"/>
      <c r="AF260" s="168"/>
      <c r="AG260" s="169"/>
      <c r="AI260" s="404"/>
      <c r="AJ260" s="404"/>
      <c r="AK260" s="404"/>
      <c r="AL260" s="404"/>
      <c r="AM260" s="404"/>
    </row>
    <row r="261" spans="1:39" ht="15" customHeight="1" x14ac:dyDescent="0.25">
      <c r="P261" s="172"/>
      <c r="Q261" s="357"/>
      <c r="R261" s="357"/>
      <c r="S261" s="357"/>
      <c r="T261" s="357"/>
      <c r="U261" s="357"/>
      <c r="V261" s="83"/>
      <c r="W261" s="173"/>
      <c r="X261" s="580"/>
      <c r="Y261" s="174"/>
      <c r="Z261" s="382"/>
      <c r="AA261" s="382"/>
      <c r="AB261" s="382"/>
      <c r="AC261" s="382"/>
      <c r="AD261" s="382"/>
      <c r="AE261" s="175"/>
      <c r="AF261" s="176"/>
      <c r="AG261" s="177"/>
      <c r="AI261" s="404"/>
      <c r="AJ261" s="404"/>
      <c r="AK261" s="404"/>
      <c r="AL261" s="404"/>
      <c r="AM261" s="404"/>
    </row>
    <row r="262" spans="1:39" x14ac:dyDescent="0.25">
      <c r="P262" s="179"/>
      <c r="Q262" s="359"/>
      <c r="R262" s="359"/>
      <c r="S262" s="359"/>
      <c r="T262" s="359"/>
      <c r="U262" s="359"/>
      <c r="V262" s="365"/>
      <c r="W262" s="366"/>
      <c r="X262" s="581"/>
      <c r="Y262" s="181"/>
      <c r="Z262" s="384"/>
      <c r="AA262" s="384"/>
      <c r="AB262" s="384"/>
      <c r="AC262" s="384"/>
      <c r="AD262" s="384"/>
      <c r="AE262" s="175"/>
      <c r="AF262" s="176"/>
      <c r="AG262" s="177"/>
      <c r="AI262" s="404"/>
      <c r="AJ262" s="404"/>
      <c r="AK262" s="404"/>
      <c r="AL262" s="405"/>
      <c r="AM262" s="404"/>
    </row>
    <row r="263" spans="1:39" x14ac:dyDescent="0.25">
      <c r="P263" s="179"/>
      <c r="Q263" s="359"/>
      <c r="R263" s="359"/>
      <c r="S263" s="359"/>
      <c r="T263" s="359"/>
      <c r="U263" s="359"/>
      <c r="V263" s="180"/>
      <c r="W263" s="173"/>
      <c r="X263" s="581"/>
      <c r="Y263" s="183"/>
      <c r="Z263" s="372"/>
      <c r="AA263" s="372"/>
      <c r="AB263" s="372"/>
      <c r="AC263" s="372"/>
      <c r="AD263" s="372"/>
      <c r="AE263" s="184"/>
      <c r="AF263" s="185"/>
      <c r="AG263" s="186"/>
      <c r="AI263" s="404"/>
      <c r="AJ263" s="404"/>
      <c r="AK263" s="404"/>
      <c r="AL263" s="405"/>
      <c r="AM263" s="404"/>
    </row>
    <row r="264" spans="1:39" x14ac:dyDescent="0.25">
      <c r="P264" s="162"/>
      <c r="Q264" s="39"/>
      <c r="R264" s="39"/>
      <c r="S264" s="39"/>
      <c r="T264" s="39"/>
      <c r="U264" s="39"/>
      <c r="V264" s="235"/>
      <c r="W264" s="364"/>
      <c r="X264" s="581"/>
      <c r="Y264" s="183"/>
      <c r="Z264" s="372"/>
      <c r="AA264" s="372"/>
      <c r="AB264" s="372"/>
      <c r="AC264" s="372"/>
      <c r="AD264" s="372"/>
      <c r="AE264" s="184"/>
      <c r="AF264" s="185"/>
      <c r="AG264" s="186"/>
      <c r="AI264" s="404"/>
      <c r="AJ264" s="404"/>
      <c r="AK264" s="404"/>
      <c r="AL264" s="405"/>
      <c r="AM264" s="404"/>
    </row>
    <row r="265" spans="1:39" x14ac:dyDescent="0.25">
      <c r="P265" s="188"/>
      <c r="Q265" s="360"/>
      <c r="R265" s="360"/>
      <c r="S265" s="360"/>
      <c r="T265" s="360"/>
      <c r="U265" s="360"/>
      <c r="V265" s="189"/>
      <c r="W265" s="190"/>
      <c r="X265" s="581"/>
      <c r="Y265" s="191"/>
      <c r="Z265" s="374"/>
      <c r="AA265" s="374"/>
      <c r="AB265" s="374"/>
      <c r="AC265" s="374"/>
      <c r="AD265" s="374"/>
      <c r="AE265" s="192"/>
      <c r="AF265" s="193"/>
      <c r="AG265" s="194"/>
      <c r="AI265" s="404"/>
      <c r="AJ265" s="404"/>
      <c r="AK265" s="404"/>
      <c r="AL265" s="404"/>
      <c r="AM265" s="404"/>
    </row>
    <row r="266" spans="1:39" x14ac:dyDescent="0.25">
      <c r="P266" s="195"/>
      <c r="Q266" s="361"/>
      <c r="R266" s="361"/>
      <c r="S266" s="361"/>
      <c r="T266" s="361"/>
      <c r="U266" s="361"/>
      <c r="V266" s="367"/>
      <c r="W266" s="368"/>
      <c r="X266" s="581"/>
      <c r="Y266" s="191"/>
      <c r="Z266" s="374"/>
      <c r="AA266" s="374"/>
      <c r="AB266" s="374"/>
      <c r="AC266" s="374"/>
      <c r="AD266" s="374"/>
      <c r="AE266" s="192"/>
      <c r="AF266" s="193"/>
      <c r="AG266" s="194"/>
      <c r="AI266" s="404"/>
      <c r="AJ266" s="404"/>
      <c r="AK266" s="404"/>
      <c r="AL266" s="404"/>
      <c r="AM266" s="404"/>
    </row>
    <row r="267" spans="1:39" x14ac:dyDescent="0.25">
      <c r="P267" s="195"/>
      <c r="Q267" s="361"/>
      <c r="R267" s="361"/>
      <c r="S267" s="361"/>
      <c r="T267" s="361"/>
      <c r="U267" s="361"/>
      <c r="V267" s="196"/>
      <c r="W267" s="190"/>
      <c r="X267" s="581"/>
      <c r="Y267" s="197"/>
      <c r="Z267" s="376"/>
      <c r="AA267" s="376"/>
      <c r="AB267" s="376"/>
      <c r="AC267" s="376"/>
      <c r="AD267" s="376"/>
      <c r="AE267" s="198"/>
      <c r="AF267" s="199"/>
      <c r="AG267" s="200"/>
      <c r="AI267" s="404"/>
      <c r="AJ267" s="404"/>
      <c r="AK267" s="404"/>
      <c r="AL267" s="404"/>
      <c r="AM267" s="404"/>
    </row>
    <row r="268" spans="1:39" x14ac:dyDescent="0.25">
      <c r="P268" s="162"/>
      <c r="Q268" s="347"/>
      <c r="R268" s="347"/>
      <c r="S268" s="347"/>
      <c r="T268" s="347"/>
      <c r="U268" s="347"/>
      <c r="V268" s="235"/>
      <c r="W268" s="364"/>
      <c r="X268" s="581"/>
      <c r="Y268" s="197"/>
      <c r="Z268" s="376"/>
      <c r="AA268" s="376"/>
      <c r="AB268" s="376"/>
      <c r="AC268" s="376"/>
      <c r="AD268" s="376"/>
      <c r="AE268" s="198"/>
      <c r="AF268" s="199"/>
      <c r="AG268" s="200"/>
    </row>
    <row r="269" spans="1:39" x14ac:dyDescent="0.25">
      <c r="P269" s="203"/>
      <c r="Q269" s="362"/>
      <c r="R269" s="362"/>
      <c r="S269" s="362"/>
      <c r="T269" s="362"/>
      <c r="U269" s="362"/>
      <c r="V269" s="204"/>
      <c r="W269" s="205"/>
      <c r="X269" s="581"/>
      <c r="Y269" s="206"/>
      <c r="Z269" s="378"/>
      <c r="AA269" s="378"/>
      <c r="AB269" s="378"/>
      <c r="AC269" s="378"/>
      <c r="AD269" s="378"/>
      <c r="AE269" s="49"/>
      <c r="AF269" s="207"/>
      <c r="AG269" s="208"/>
    </row>
    <row r="270" spans="1:39" ht="15.75" thickBot="1" x14ac:dyDescent="0.3">
      <c r="P270" s="210"/>
      <c r="Q270" s="363"/>
      <c r="R270" s="363"/>
      <c r="S270" s="363"/>
      <c r="T270" s="363"/>
      <c r="U270" s="363"/>
      <c r="V270" s="369"/>
      <c r="W270" s="370"/>
      <c r="X270" s="582"/>
      <c r="Y270" s="212"/>
      <c r="Z270" s="380"/>
      <c r="AA270" s="380"/>
      <c r="AB270" s="380"/>
      <c r="AC270" s="380"/>
      <c r="AD270" s="380"/>
      <c r="AE270" s="213"/>
      <c r="AF270" s="214"/>
      <c r="AG270" s="208"/>
    </row>
    <row r="271" spans="1:39" x14ac:dyDescent="0.25">
      <c r="A271" s="215"/>
      <c r="B271" s="215"/>
      <c r="C271" s="215"/>
      <c r="D271" s="215"/>
      <c r="E271" s="215"/>
      <c r="F271" s="215"/>
      <c r="G271" s="215"/>
      <c r="H271" s="215"/>
      <c r="I271" s="215"/>
      <c r="J271" s="215"/>
      <c r="K271" s="215"/>
      <c r="L271" s="215"/>
      <c r="M271" s="215"/>
      <c r="P271" s="210"/>
      <c r="Q271" s="363"/>
      <c r="R271" s="363"/>
      <c r="S271" s="363"/>
      <c r="T271" s="363"/>
      <c r="U271" s="363"/>
      <c r="V271" s="211"/>
      <c r="W271" s="205"/>
      <c r="AE271" s="74"/>
    </row>
    <row r="272" spans="1:39" ht="15.75" thickBot="1" x14ac:dyDescent="0.3">
      <c r="A272" s="216"/>
      <c r="B272" s="217"/>
      <c r="C272" s="217"/>
      <c r="D272" s="217"/>
      <c r="E272" s="217"/>
      <c r="F272" s="217"/>
      <c r="G272" s="217"/>
      <c r="H272" s="217"/>
      <c r="I272" s="217"/>
      <c r="J272" s="217"/>
      <c r="K272" s="217"/>
      <c r="L272" s="217"/>
      <c r="M272" s="217"/>
      <c r="P272" s="95"/>
      <c r="Q272" s="96"/>
      <c r="R272" s="96"/>
      <c r="S272" s="96"/>
      <c r="T272" s="96"/>
      <c r="U272" s="96"/>
      <c r="V272" s="236"/>
      <c r="W272" s="218"/>
      <c r="AE272" s="74"/>
    </row>
    <row r="273" spans="1:39" x14ac:dyDescent="0.25">
      <c r="A273" s="219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AF273" s="385"/>
    </row>
    <row r="274" spans="1:39" x14ac:dyDescent="0.25">
      <c r="A274" s="220"/>
      <c r="B274" s="221"/>
      <c r="C274" s="221"/>
      <c r="D274" s="221"/>
      <c r="E274" s="221"/>
      <c r="F274" s="221"/>
      <c r="G274" s="221"/>
      <c r="H274" s="221"/>
      <c r="I274" s="221"/>
      <c r="J274" s="221"/>
      <c r="K274" s="221"/>
      <c r="L274" s="221"/>
      <c r="M274" s="221"/>
      <c r="AF274" s="385"/>
    </row>
    <row r="275" spans="1:39" s="163" customFormat="1" ht="15.75" thickBot="1" x14ac:dyDescent="0.3">
      <c r="O275" s="450"/>
    </row>
    <row r="276" spans="1:39" ht="15.75" thickBot="1" x14ac:dyDescent="0.3">
      <c r="P276" s="164"/>
      <c r="Q276" s="104"/>
      <c r="R276" s="104"/>
      <c r="S276" s="103"/>
      <c r="T276" s="104"/>
      <c r="U276" s="104"/>
      <c r="V276" s="165"/>
      <c r="W276" s="166"/>
      <c r="X276" s="88"/>
      <c r="Y276" s="105"/>
      <c r="Z276" s="104"/>
      <c r="AA276" s="104"/>
      <c r="AB276" s="103"/>
      <c r="AC276" s="104"/>
      <c r="AD276" s="104"/>
      <c r="AE276" s="167"/>
      <c r="AF276" s="168"/>
      <c r="AG276" s="169"/>
      <c r="AI276" s="170"/>
      <c r="AJ276" s="170"/>
      <c r="AK276" s="170"/>
      <c r="AL276" s="171"/>
      <c r="AM276" s="170"/>
    </row>
    <row r="277" spans="1:39" x14ac:dyDescent="0.25">
      <c r="P277" s="172"/>
      <c r="Q277" s="357"/>
      <c r="R277" s="357"/>
      <c r="S277" s="357"/>
      <c r="T277" s="357"/>
      <c r="U277" s="357"/>
      <c r="V277" s="83"/>
      <c r="W277" s="173"/>
      <c r="X277" s="580"/>
      <c r="Y277" s="174"/>
      <c r="Z277" s="382"/>
      <c r="AA277" s="382"/>
      <c r="AB277" s="389"/>
      <c r="AC277" s="406"/>
      <c r="AD277" s="406"/>
      <c r="AE277" s="175"/>
      <c r="AF277" s="176"/>
      <c r="AG277" s="177"/>
      <c r="AI277" s="171"/>
      <c r="AJ277" s="170"/>
      <c r="AK277" s="170"/>
      <c r="AL277" s="171"/>
      <c r="AM277" s="171"/>
    </row>
    <row r="278" spans="1:39" x14ac:dyDescent="0.25">
      <c r="P278" s="179"/>
      <c r="Q278" s="359"/>
      <c r="R278" s="359"/>
      <c r="S278" s="359"/>
      <c r="T278" s="359"/>
      <c r="U278" s="359"/>
      <c r="V278" s="365"/>
      <c r="W278" s="366"/>
      <c r="X278" s="581"/>
      <c r="Y278" s="181"/>
      <c r="Z278" s="384"/>
      <c r="AA278" s="384"/>
      <c r="AB278" s="381"/>
      <c r="AC278" s="382"/>
      <c r="AD278" s="382"/>
      <c r="AE278" s="175"/>
      <c r="AF278" s="176"/>
      <c r="AG278" s="177"/>
      <c r="AI278" s="170"/>
      <c r="AJ278" s="170"/>
      <c r="AK278" s="170"/>
      <c r="AL278" s="182"/>
      <c r="AM278" s="170"/>
    </row>
    <row r="279" spans="1:39" x14ac:dyDescent="0.25">
      <c r="P279" s="179"/>
      <c r="Q279" s="359"/>
      <c r="R279" s="359"/>
      <c r="S279" s="359"/>
      <c r="T279" s="359"/>
      <c r="U279" s="359"/>
      <c r="V279" s="180"/>
      <c r="W279" s="173"/>
      <c r="X279" s="581"/>
      <c r="Y279" s="183"/>
      <c r="Z279" s="372"/>
      <c r="AA279" s="372"/>
      <c r="AB279" s="407"/>
      <c r="AC279" s="408"/>
      <c r="AD279" s="408"/>
      <c r="AE279" s="184"/>
      <c r="AF279" s="185"/>
      <c r="AG279" s="186"/>
      <c r="AI279" s="170"/>
      <c r="AJ279" s="170"/>
      <c r="AK279" s="170"/>
      <c r="AL279" s="182"/>
      <c r="AM279" s="170"/>
    </row>
    <row r="280" spans="1:39" x14ac:dyDescent="0.25">
      <c r="P280" s="162"/>
      <c r="Q280" s="39"/>
      <c r="R280" s="39"/>
      <c r="S280" s="39"/>
      <c r="T280" s="39"/>
      <c r="U280" s="39"/>
      <c r="V280" s="235"/>
      <c r="W280" s="364"/>
      <c r="X280" s="581"/>
      <c r="Y280" s="183"/>
      <c r="Z280" s="372"/>
      <c r="AA280" s="372"/>
      <c r="AB280" s="407"/>
      <c r="AC280" s="408"/>
      <c r="AD280" s="408"/>
      <c r="AE280" s="184"/>
      <c r="AF280" s="185"/>
      <c r="AG280" s="186"/>
      <c r="AI280" s="170"/>
      <c r="AJ280" s="170"/>
      <c r="AK280" s="170"/>
      <c r="AL280" s="182"/>
      <c r="AM280" s="170"/>
    </row>
    <row r="281" spans="1:39" x14ac:dyDescent="0.25">
      <c r="P281" s="188"/>
      <c r="Q281" s="360"/>
      <c r="R281" s="360"/>
      <c r="S281" s="360"/>
      <c r="T281" s="360"/>
      <c r="U281" s="360"/>
      <c r="V281" s="189"/>
      <c r="W281" s="190"/>
      <c r="X281" s="581"/>
      <c r="Y281" s="191"/>
      <c r="Z281" s="374"/>
      <c r="AA281" s="374"/>
      <c r="AB281" s="409"/>
      <c r="AC281" s="410"/>
      <c r="AD281" s="410"/>
      <c r="AE281" s="192"/>
      <c r="AF281" s="193"/>
      <c r="AG281" s="194"/>
      <c r="AI281" s="171"/>
      <c r="AJ281" s="171"/>
      <c r="AK281" s="171"/>
      <c r="AL281" s="171"/>
      <c r="AM281" s="171"/>
    </row>
    <row r="282" spans="1:39" x14ac:dyDescent="0.25">
      <c r="P282" s="195"/>
      <c r="Q282" s="361"/>
      <c r="R282" s="361"/>
      <c r="S282" s="361"/>
      <c r="T282" s="361"/>
      <c r="U282" s="361"/>
      <c r="V282" s="367"/>
      <c r="W282" s="368"/>
      <c r="X282" s="581"/>
      <c r="Y282" s="191"/>
      <c r="Z282" s="374"/>
      <c r="AA282" s="374"/>
      <c r="AB282" s="409"/>
      <c r="AC282" s="410"/>
      <c r="AD282" s="410"/>
      <c r="AE282" s="192"/>
      <c r="AF282" s="193"/>
      <c r="AG282" s="194"/>
      <c r="AI282" s="170"/>
      <c r="AJ282" s="170"/>
      <c r="AK282" s="182"/>
      <c r="AL282" s="171"/>
      <c r="AM282" s="170"/>
    </row>
    <row r="283" spans="1:39" x14ac:dyDescent="0.25">
      <c r="P283" s="195"/>
      <c r="Q283" s="361"/>
      <c r="R283" s="361"/>
      <c r="S283" s="361"/>
      <c r="T283" s="361"/>
      <c r="U283" s="361"/>
      <c r="V283" s="196"/>
      <c r="W283" s="190"/>
      <c r="X283" s="581"/>
      <c r="Y283" s="197"/>
      <c r="Z283" s="376"/>
      <c r="AA283" s="376"/>
      <c r="AB283" s="411"/>
      <c r="AC283" s="412"/>
      <c r="AD283" s="412"/>
      <c r="AE283" s="198"/>
      <c r="AF283" s="199"/>
      <c r="AG283" s="200"/>
      <c r="AI283" s="170"/>
      <c r="AJ283" s="170"/>
      <c r="AK283" s="182"/>
      <c r="AL283" s="171"/>
      <c r="AM283" s="170"/>
    </row>
    <row r="284" spans="1:39" x14ac:dyDescent="0.25">
      <c r="P284" s="162"/>
      <c r="Q284" s="347"/>
      <c r="R284" s="347"/>
      <c r="S284" s="347"/>
      <c r="T284" s="347"/>
      <c r="U284" s="347"/>
      <c r="V284" s="235"/>
      <c r="W284" s="364"/>
      <c r="X284" s="581"/>
      <c r="Y284" s="197"/>
      <c r="Z284" s="376"/>
      <c r="AA284" s="376"/>
      <c r="AB284" s="411"/>
      <c r="AC284" s="412"/>
      <c r="AD284" s="412"/>
      <c r="AE284" s="198"/>
      <c r="AF284" s="199"/>
      <c r="AG284" s="200"/>
    </row>
    <row r="285" spans="1:39" x14ac:dyDescent="0.25">
      <c r="P285" s="203"/>
      <c r="Q285" s="362"/>
      <c r="R285" s="362"/>
      <c r="S285" s="362"/>
      <c r="T285" s="362"/>
      <c r="U285" s="362"/>
      <c r="V285" s="204"/>
      <c r="W285" s="205"/>
      <c r="X285" s="581"/>
      <c r="Y285" s="206"/>
      <c r="Z285" s="378"/>
      <c r="AA285" s="378"/>
      <c r="AB285" s="413"/>
      <c r="AC285" s="414"/>
      <c r="AD285" s="414"/>
      <c r="AE285" s="49"/>
      <c r="AF285" s="207"/>
      <c r="AG285" s="208"/>
    </row>
    <row r="286" spans="1:39" ht="15.75" thickBot="1" x14ac:dyDescent="0.3">
      <c r="P286" s="210"/>
      <c r="Q286" s="363"/>
      <c r="R286" s="363"/>
      <c r="S286" s="363"/>
      <c r="T286" s="363"/>
      <c r="U286" s="363"/>
      <c r="V286" s="369"/>
      <c r="W286" s="370"/>
      <c r="X286" s="582"/>
      <c r="Y286" s="212"/>
      <c r="Z286" s="380"/>
      <c r="AA286" s="380"/>
      <c r="AB286" s="415"/>
      <c r="AC286" s="416"/>
      <c r="AD286" s="416"/>
      <c r="AE286" s="213"/>
      <c r="AF286" s="214"/>
      <c r="AG286" s="208"/>
    </row>
    <row r="287" spans="1:39" x14ac:dyDescent="0.25">
      <c r="A287" s="215"/>
      <c r="B287" s="215"/>
      <c r="C287" s="215"/>
      <c r="D287" s="215"/>
      <c r="E287" s="215"/>
      <c r="F287" s="215"/>
      <c r="G287" s="215"/>
      <c r="H287" s="215"/>
      <c r="I287" s="215"/>
      <c r="J287" s="215"/>
      <c r="K287" s="215"/>
      <c r="L287" s="215"/>
      <c r="M287" s="215"/>
      <c r="P287" s="210"/>
      <c r="Q287" s="363"/>
      <c r="R287" s="363"/>
      <c r="S287" s="363"/>
      <c r="T287" s="363"/>
      <c r="U287" s="363"/>
      <c r="V287" s="211"/>
      <c r="W287" s="205"/>
      <c r="AE287" s="74"/>
    </row>
    <row r="288" spans="1:39" ht="15.75" thickBot="1" x14ac:dyDescent="0.3">
      <c r="A288" s="216"/>
      <c r="B288" s="217"/>
      <c r="C288" s="217"/>
      <c r="D288" s="217"/>
      <c r="E288" s="217"/>
      <c r="F288" s="217"/>
      <c r="G288" s="217"/>
      <c r="H288" s="217"/>
      <c r="I288" s="217"/>
      <c r="J288" s="217"/>
      <c r="K288" s="217"/>
      <c r="L288" s="217"/>
      <c r="M288" s="217"/>
      <c r="P288" s="95"/>
      <c r="S288" s="348"/>
      <c r="T288" s="96"/>
      <c r="U288" s="96"/>
      <c r="V288" s="236"/>
      <c r="W288" s="218"/>
      <c r="AE288" s="74"/>
    </row>
    <row r="289" spans="1:39" x14ac:dyDescent="0.25">
      <c r="A289" s="219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AF289" s="385"/>
    </row>
    <row r="290" spans="1:39" x14ac:dyDescent="0.25">
      <c r="A290" s="220"/>
      <c r="B290" s="221"/>
      <c r="C290" s="221"/>
      <c r="D290" s="221"/>
      <c r="E290" s="221"/>
      <c r="F290" s="221"/>
      <c r="G290" s="221"/>
      <c r="H290" s="221"/>
      <c r="I290" s="221"/>
      <c r="J290" s="221"/>
      <c r="K290" s="221"/>
      <c r="L290" s="221"/>
      <c r="M290" s="221"/>
      <c r="AF290" s="385"/>
    </row>
    <row r="291" spans="1:39" s="163" customFormat="1" ht="15.75" thickBot="1" x14ac:dyDescent="0.3">
      <c r="O291" s="450"/>
    </row>
    <row r="292" spans="1:39" ht="15.75" thickBot="1" x14ac:dyDescent="0.3">
      <c r="P292" s="164"/>
      <c r="Q292" s="104"/>
      <c r="R292" s="104"/>
      <c r="S292" s="104"/>
      <c r="T292" s="104"/>
      <c r="U292" s="104"/>
      <c r="V292" s="165"/>
      <c r="W292" s="166"/>
      <c r="X292" s="88"/>
      <c r="Y292" s="105"/>
      <c r="Z292" s="104"/>
      <c r="AA292" s="104"/>
      <c r="AB292" s="104"/>
      <c r="AC292" s="104"/>
      <c r="AD292" s="104"/>
      <c r="AE292" s="167"/>
      <c r="AF292" s="168"/>
      <c r="AG292" s="169"/>
      <c r="AI292" s="170"/>
      <c r="AJ292" s="170"/>
      <c r="AK292" s="170"/>
      <c r="AL292" s="171"/>
      <c r="AM292" s="170"/>
    </row>
    <row r="293" spans="1:39" x14ac:dyDescent="0.25">
      <c r="P293" s="172"/>
      <c r="Q293" s="357"/>
      <c r="R293" s="357"/>
      <c r="S293" s="357"/>
      <c r="T293" s="357"/>
      <c r="U293" s="357"/>
      <c r="V293" s="83"/>
      <c r="W293" s="173"/>
      <c r="X293" s="580"/>
      <c r="Y293" s="174"/>
      <c r="Z293" s="406"/>
      <c r="AA293" s="406"/>
      <c r="AB293" s="406"/>
      <c r="AC293" s="406"/>
      <c r="AD293" s="406"/>
      <c r="AE293" s="175"/>
      <c r="AF293" s="176"/>
      <c r="AG293" s="177"/>
      <c r="AI293" s="171"/>
      <c r="AJ293" s="170"/>
      <c r="AK293" s="170"/>
      <c r="AL293" s="171"/>
      <c r="AM293" s="171"/>
    </row>
    <row r="294" spans="1:39" x14ac:dyDescent="0.25">
      <c r="P294" s="179"/>
      <c r="Q294" s="359"/>
      <c r="R294" s="359"/>
      <c r="S294" s="359"/>
      <c r="T294" s="359"/>
      <c r="U294" s="359"/>
      <c r="V294" s="365"/>
      <c r="W294" s="366"/>
      <c r="X294" s="581"/>
      <c r="Y294" s="181"/>
      <c r="Z294" s="382"/>
      <c r="AA294" s="382"/>
      <c r="AB294" s="382"/>
      <c r="AC294" s="382"/>
      <c r="AD294" s="382"/>
      <c r="AE294" s="175"/>
      <c r="AF294" s="176"/>
      <c r="AG294" s="177"/>
      <c r="AI294" s="170"/>
      <c r="AJ294" s="170"/>
      <c r="AK294" s="170"/>
      <c r="AL294" s="182"/>
      <c r="AM294" s="170"/>
    </row>
    <row r="295" spans="1:39" x14ac:dyDescent="0.25">
      <c r="P295" s="179"/>
      <c r="Q295" s="359"/>
      <c r="R295" s="359"/>
      <c r="S295" s="359"/>
      <c r="T295" s="359"/>
      <c r="U295" s="359"/>
      <c r="V295" s="180"/>
      <c r="W295" s="173"/>
      <c r="X295" s="581"/>
      <c r="Y295" s="183"/>
      <c r="Z295" s="408"/>
      <c r="AA295" s="408"/>
      <c r="AB295" s="408"/>
      <c r="AC295" s="408"/>
      <c r="AD295" s="408"/>
      <c r="AE295" s="184"/>
      <c r="AF295" s="185"/>
      <c r="AG295" s="186"/>
      <c r="AI295" s="170"/>
      <c r="AJ295" s="170"/>
      <c r="AK295" s="170"/>
      <c r="AL295" s="182"/>
      <c r="AM295" s="170"/>
    </row>
    <row r="296" spans="1:39" x14ac:dyDescent="0.25">
      <c r="P296" s="162"/>
      <c r="Q296" s="39"/>
      <c r="R296" s="39"/>
      <c r="S296" s="39"/>
      <c r="T296" s="39"/>
      <c r="U296" s="39"/>
      <c r="V296" s="235"/>
      <c r="W296" s="364"/>
      <c r="X296" s="581"/>
      <c r="Y296" s="183"/>
      <c r="Z296" s="408"/>
      <c r="AA296" s="408"/>
      <c r="AB296" s="408"/>
      <c r="AC296" s="408"/>
      <c r="AD296" s="408"/>
      <c r="AE296" s="184"/>
      <c r="AF296" s="185"/>
      <c r="AG296" s="186"/>
      <c r="AI296" s="170"/>
      <c r="AJ296" s="170"/>
      <c r="AK296" s="170"/>
      <c r="AL296" s="182"/>
      <c r="AM296" s="170"/>
    </row>
    <row r="297" spans="1:39" x14ac:dyDescent="0.25">
      <c r="P297" s="188"/>
      <c r="Q297" s="360"/>
      <c r="R297" s="360"/>
      <c r="S297" s="360"/>
      <c r="T297" s="360"/>
      <c r="U297" s="360"/>
      <c r="V297" s="189"/>
      <c r="W297" s="190"/>
      <c r="X297" s="581"/>
      <c r="Y297" s="191"/>
      <c r="Z297" s="410"/>
      <c r="AA297" s="410"/>
      <c r="AB297" s="410"/>
      <c r="AC297" s="410"/>
      <c r="AD297" s="410"/>
      <c r="AE297" s="192"/>
      <c r="AF297" s="193"/>
      <c r="AG297" s="194"/>
      <c r="AI297" s="171"/>
      <c r="AJ297" s="171"/>
      <c r="AK297" s="171"/>
      <c r="AL297" s="171"/>
      <c r="AM297" s="171"/>
    </row>
    <row r="298" spans="1:39" x14ac:dyDescent="0.25">
      <c r="P298" s="195"/>
      <c r="Q298" s="361"/>
      <c r="R298" s="361"/>
      <c r="S298" s="361"/>
      <c r="T298" s="361"/>
      <c r="U298" s="361"/>
      <c r="V298" s="367"/>
      <c r="W298" s="368"/>
      <c r="X298" s="581"/>
      <c r="Y298" s="191"/>
      <c r="Z298" s="410"/>
      <c r="AA298" s="410"/>
      <c r="AB298" s="410"/>
      <c r="AC298" s="410"/>
      <c r="AD298" s="410"/>
      <c r="AE298" s="192"/>
      <c r="AF298" s="193"/>
      <c r="AG298" s="194"/>
      <c r="AI298" s="170"/>
      <c r="AJ298" s="170"/>
      <c r="AK298" s="182"/>
      <c r="AL298" s="171"/>
      <c r="AM298" s="170"/>
    </row>
    <row r="299" spans="1:39" x14ac:dyDescent="0.25">
      <c r="P299" s="195"/>
      <c r="Q299" s="361"/>
      <c r="R299" s="361"/>
      <c r="S299" s="361"/>
      <c r="T299" s="361"/>
      <c r="U299" s="361"/>
      <c r="V299" s="196"/>
      <c r="W299" s="190"/>
      <c r="X299" s="581"/>
      <c r="Y299" s="197"/>
      <c r="Z299" s="412"/>
      <c r="AA299" s="412"/>
      <c r="AB299" s="412"/>
      <c r="AC299" s="412"/>
      <c r="AD299" s="412"/>
      <c r="AE299" s="198"/>
      <c r="AF299" s="199"/>
      <c r="AG299" s="200"/>
      <c r="AI299" s="170"/>
      <c r="AJ299" s="170"/>
      <c r="AK299" s="182"/>
      <c r="AL299" s="171"/>
      <c r="AM299" s="170"/>
    </row>
    <row r="300" spans="1:39" x14ac:dyDescent="0.25">
      <c r="P300" s="162"/>
      <c r="Q300" s="347"/>
      <c r="R300" s="347"/>
      <c r="S300" s="347"/>
      <c r="T300" s="347"/>
      <c r="U300" s="347"/>
      <c r="V300" s="235"/>
      <c r="W300" s="364"/>
      <c r="X300" s="581"/>
      <c r="Y300" s="197"/>
      <c r="Z300" s="412"/>
      <c r="AA300" s="412"/>
      <c r="AB300" s="412"/>
      <c r="AC300" s="412"/>
      <c r="AD300" s="412"/>
      <c r="AE300" s="198"/>
      <c r="AF300" s="199"/>
      <c r="AG300" s="200"/>
    </row>
    <row r="301" spans="1:39" x14ac:dyDescent="0.25">
      <c r="P301" s="203"/>
      <c r="Q301" s="362"/>
      <c r="R301" s="362"/>
      <c r="S301" s="362"/>
      <c r="T301" s="362"/>
      <c r="U301" s="362"/>
      <c r="V301" s="204"/>
      <c r="W301" s="205"/>
      <c r="X301" s="581"/>
      <c r="Y301" s="206"/>
      <c r="Z301" s="414"/>
      <c r="AA301" s="414"/>
      <c r="AB301" s="414"/>
      <c r="AC301" s="414"/>
      <c r="AD301" s="414"/>
      <c r="AE301" s="49"/>
      <c r="AF301" s="207"/>
      <c r="AG301" s="208"/>
    </row>
    <row r="302" spans="1:39" ht="15.75" thickBot="1" x14ac:dyDescent="0.3">
      <c r="P302" s="210"/>
      <c r="Q302" s="363"/>
      <c r="R302" s="363"/>
      <c r="S302" s="363"/>
      <c r="T302" s="363"/>
      <c r="U302" s="363"/>
      <c r="V302" s="369"/>
      <c r="W302" s="370"/>
      <c r="X302" s="582"/>
      <c r="Y302" s="212"/>
      <c r="Z302" s="416"/>
      <c r="AA302" s="416"/>
      <c r="AB302" s="416"/>
      <c r="AC302" s="416"/>
      <c r="AD302" s="416"/>
      <c r="AE302" s="213"/>
      <c r="AF302" s="214"/>
      <c r="AG302" s="208"/>
    </row>
    <row r="303" spans="1:39" x14ac:dyDescent="0.25">
      <c r="A303" s="215"/>
      <c r="B303" s="215"/>
      <c r="C303" s="215"/>
      <c r="D303" s="215"/>
      <c r="E303" s="215"/>
      <c r="F303" s="215"/>
      <c r="G303" s="215"/>
      <c r="H303" s="215"/>
      <c r="I303" s="215"/>
      <c r="J303" s="215"/>
      <c r="K303" s="215"/>
      <c r="L303" s="215"/>
      <c r="M303" s="215"/>
      <c r="P303" s="210"/>
      <c r="Q303" s="363"/>
      <c r="R303" s="363"/>
      <c r="S303" s="363"/>
      <c r="T303" s="363"/>
      <c r="U303" s="363"/>
      <c r="V303" s="211"/>
      <c r="W303" s="205"/>
      <c r="AE303" s="74"/>
    </row>
    <row r="304" spans="1:39" ht="15.75" thickBot="1" x14ac:dyDescent="0.3">
      <c r="A304" s="216"/>
      <c r="B304" s="217"/>
      <c r="C304" s="217"/>
      <c r="D304" s="217"/>
      <c r="E304" s="217"/>
      <c r="F304" s="217"/>
      <c r="G304" s="217"/>
      <c r="H304" s="217"/>
      <c r="I304" s="217"/>
      <c r="J304" s="217"/>
      <c r="K304" s="217"/>
      <c r="L304" s="217"/>
      <c r="M304" s="217"/>
      <c r="P304" s="95"/>
      <c r="Q304" s="96"/>
      <c r="R304" s="96"/>
      <c r="S304" s="96"/>
      <c r="T304" s="96"/>
      <c r="U304" s="96"/>
      <c r="V304" s="236"/>
      <c r="W304" s="218"/>
      <c r="AE304" s="74"/>
    </row>
    <row r="305" spans="1:39" x14ac:dyDescent="0.25">
      <c r="A305" s="219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AF305" s="385"/>
    </row>
    <row r="306" spans="1:39" x14ac:dyDescent="0.25">
      <c r="A306" s="220"/>
      <c r="B306" s="221"/>
      <c r="C306" s="221"/>
      <c r="D306" s="221"/>
      <c r="E306" s="221"/>
      <c r="F306" s="221"/>
      <c r="G306" s="221"/>
      <c r="H306" s="221"/>
      <c r="I306" s="221"/>
      <c r="J306" s="221"/>
      <c r="K306" s="221"/>
      <c r="L306" s="221"/>
      <c r="M306" s="221"/>
      <c r="AF306" s="385"/>
    </row>
    <row r="307" spans="1:39" s="163" customFormat="1" ht="15.75" thickBot="1" x14ac:dyDescent="0.3">
      <c r="O307" s="450"/>
    </row>
    <row r="308" spans="1:39" ht="15.75" thickBot="1" x14ac:dyDescent="0.3">
      <c r="P308" s="164"/>
      <c r="Q308" s="104"/>
      <c r="R308" s="104"/>
      <c r="S308" s="104"/>
      <c r="T308" s="104"/>
      <c r="U308" s="104"/>
      <c r="V308" s="165"/>
      <c r="W308" s="166"/>
      <c r="X308" s="88"/>
      <c r="Y308" s="105"/>
      <c r="Z308" s="104"/>
      <c r="AA308" s="104"/>
      <c r="AB308" s="104"/>
      <c r="AC308" s="104"/>
      <c r="AD308" s="104"/>
      <c r="AE308" s="167"/>
      <c r="AF308" s="168"/>
      <c r="AG308" s="169"/>
      <c r="AI308" s="170"/>
      <c r="AJ308" s="170"/>
      <c r="AK308" s="170"/>
      <c r="AL308" s="171"/>
      <c r="AM308" s="170"/>
    </row>
    <row r="309" spans="1:39" x14ac:dyDescent="0.25">
      <c r="P309" s="172"/>
      <c r="Q309" s="357"/>
      <c r="R309" s="357"/>
      <c r="S309" s="357"/>
      <c r="T309" s="357"/>
      <c r="U309" s="357"/>
      <c r="V309" s="83"/>
      <c r="W309" s="173"/>
      <c r="X309" s="580"/>
      <c r="Y309" s="174"/>
      <c r="Z309" s="406"/>
      <c r="AA309" s="406"/>
      <c r="AB309" s="406"/>
      <c r="AC309" s="406"/>
      <c r="AD309" s="406"/>
      <c r="AE309" s="175"/>
      <c r="AF309" s="176"/>
      <c r="AG309" s="177"/>
      <c r="AI309" s="171"/>
      <c r="AJ309" s="170"/>
      <c r="AK309" s="170"/>
      <c r="AL309" s="171"/>
      <c r="AM309" s="171"/>
    </row>
    <row r="310" spans="1:39" x14ac:dyDescent="0.25">
      <c r="P310" s="179"/>
      <c r="Q310" s="359"/>
      <c r="R310" s="359"/>
      <c r="S310" s="359"/>
      <c r="T310" s="359"/>
      <c r="U310" s="359"/>
      <c r="V310" s="365"/>
      <c r="W310" s="366"/>
      <c r="X310" s="581"/>
      <c r="Y310" s="181"/>
      <c r="Z310" s="382"/>
      <c r="AA310" s="382"/>
      <c r="AB310" s="382"/>
      <c r="AC310" s="382"/>
      <c r="AD310" s="382"/>
      <c r="AE310" s="175"/>
      <c r="AF310" s="176"/>
      <c r="AG310" s="177"/>
      <c r="AI310" s="170"/>
      <c r="AJ310" s="170"/>
      <c r="AK310" s="170"/>
      <c r="AL310" s="182"/>
      <c r="AM310" s="170"/>
    </row>
    <row r="311" spans="1:39" x14ac:dyDescent="0.25">
      <c r="P311" s="179"/>
      <c r="Q311" s="359"/>
      <c r="R311" s="359"/>
      <c r="S311" s="359"/>
      <c r="T311" s="359"/>
      <c r="U311" s="359"/>
      <c r="V311" s="180"/>
      <c r="W311" s="173"/>
      <c r="X311" s="581"/>
      <c r="Y311" s="183"/>
      <c r="Z311" s="408"/>
      <c r="AA311" s="408"/>
      <c r="AB311" s="408"/>
      <c r="AC311" s="408"/>
      <c r="AD311" s="408"/>
      <c r="AE311" s="184"/>
      <c r="AF311" s="185"/>
      <c r="AG311" s="186"/>
      <c r="AI311" s="170"/>
      <c r="AJ311" s="170"/>
      <c r="AK311" s="170"/>
      <c r="AL311" s="182"/>
      <c r="AM311" s="170"/>
    </row>
    <row r="312" spans="1:39" x14ac:dyDescent="0.25">
      <c r="P312" s="162"/>
      <c r="Q312" s="39"/>
      <c r="R312" s="39"/>
      <c r="S312" s="39"/>
      <c r="T312" s="39"/>
      <c r="U312" s="39"/>
      <c r="V312" s="235"/>
      <c r="W312" s="364"/>
      <c r="X312" s="581"/>
      <c r="Y312" s="183"/>
      <c r="Z312" s="408"/>
      <c r="AA312" s="408"/>
      <c r="AB312" s="408"/>
      <c r="AC312" s="408"/>
      <c r="AD312" s="408"/>
      <c r="AE312" s="184"/>
      <c r="AF312" s="185"/>
      <c r="AG312" s="186"/>
      <c r="AI312" s="170"/>
      <c r="AJ312" s="170"/>
      <c r="AK312" s="170"/>
      <c r="AL312" s="182"/>
      <c r="AM312" s="170"/>
    </row>
    <row r="313" spans="1:39" x14ac:dyDescent="0.25">
      <c r="P313" s="188"/>
      <c r="Q313" s="360"/>
      <c r="R313" s="360"/>
      <c r="S313" s="360"/>
      <c r="T313" s="360"/>
      <c r="U313" s="360"/>
      <c r="V313" s="189"/>
      <c r="W313" s="190"/>
      <c r="X313" s="581"/>
      <c r="Y313" s="191"/>
      <c r="Z313" s="410"/>
      <c r="AA313" s="410"/>
      <c r="AB313" s="410"/>
      <c r="AC313" s="410"/>
      <c r="AD313" s="410"/>
      <c r="AE313" s="192"/>
      <c r="AF313" s="193"/>
      <c r="AG313" s="194"/>
      <c r="AI313" s="171"/>
      <c r="AJ313" s="171"/>
      <c r="AK313" s="171"/>
      <c r="AL313" s="171"/>
      <c r="AM313" s="171"/>
    </row>
    <row r="314" spans="1:39" x14ac:dyDescent="0.25">
      <c r="P314" s="195"/>
      <c r="Q314" s="361"/>
      <c r="R314" s="361"/>
      <c r="S314" s="361"/>
      <c r="T314" s="361"/>
      <c r="U314" s="361"/>
      <c r="V314" s="367"/>
      <c r="W314" s="368"/>
      <c r="X314" s="581"/>
      <c r="Y314" s="191"/>
      <c r="Z314" s="410"/>
      <c r="AA314" s="410"/>
      <c r="AB314" s="410"/>
      <c r="AC314" s="410"/>
      <c r="AD314" s="410"/>
      <c r="AE314" s="192"/>
      <c r="AF314" s="193"/>
      <c r="AG314" s="194"/>
      <c r="AI314" s="170"/>
      <c r="AJ314" s="170"/>
      <c r="AK314" s="182"/>
      <c r="AL314" s="171"/>
      <c r="AM314" s="170"/>
    </row>
    <row r="315" spans="1:39" x14ac:dyDescent="0.25">
      <c r="P315" s="195"/>
      <c r="Q315" s="361"/>
      <c r="R315" s="361"/>
      <c r="S315" s="361"/>
      <c r="T315" s="361"/>
      <c r="U315" s="361"/>
      <c r="V315" s="196"/>
      <c r="W315" s="190"/>
      <c r="X315" s="581"/>
      <c r="Y315" s="197"/>
      <c r="Z315" s="412"/>
      <c r="AA315" s="412"/>
      <c r="AB315" s="412"/>
      <c r="AC315" s="412"/>
      <c r="AD315" s="412"/>
      <c r="AE315" s="198"/>
      <c r="AF315" s="199"/>
      <c r="AG315" s="200"/>
      <c r="AI315" s="170"/>
      <c r="AJ315" s="170"/>
      <c r="AK315" s="182"/>
      <c r="AL315" s="171"/>
      <c r="AM315" s="170"/>
    </row>
    <row r="316" spans="1:39" x14ac:dyDescent="0.25">
      <c r="P316" s="162"/>
      <c r="Q316" s="347"/>
      <c r="R316" s="347"/>
      <c r="S316" s="347"/>
      <c r="T316" s="347"/>
      <c r="U316" s="347"/>
      <c r="V316" s="235"/>
      <c r="W316" s="364"/>
      <c r="X316" s="581"/>
      <c r="Y316" s="197"/>
      <c r="Z316" s="412"/>
      <c r="AA316" s="412"/>
      <c r="AB316" s="412"/>
      <c r="AC316" s="412"/>
      <c r="AD316" s="412"/>
      <c r="AE316" s="198"/>
      <c r="AF316" s="199"/>
      <c r="AG316" s="200"/>
    </row>
    <row r="317" spans="1:39" x14ac:dyDescent="0.25">
      <c r="P317" s="203"/>
      <c r="Q317" s="362"/>
      <c r="R317" s="362"/>
      <c r="S317" s="362"/>
      <c r="T317" s="362"/>
      <c r="U317" s="362"/>
      <c r="V317" s="204"/>
      <c r="W317" s="205"/>
      <c r="X317" s="581"/>
      <c r="Y317" s="206"/>
      <c r="Z317" s="414"/>
      <c r="AA317" s="414"/>
      <c r="AB317" s="414"/>
      <c r="AC317" s="414"/>
      <c r="AD317" s="414"/>
      <c r="AE317" s="49"/>
      <c r="AF317" s="207"/>
      <c r="AG317" s="208"/>
    </row>
    <row r="318" spans="1:39" ht="15.75" thickBot="1" x14ac:dyDescent="0.3">
      <c r="P318" s="210"/>
      <c r="Q318" s="363"/>
      <c r="R318" s="363"/>
      <c r="S318" s="363"/>
      <c r="T318" s="363"/>
      <c r="U318" s="363"/>
      <c r="V318" s="369"/>
      <c r="W318" s="370"/>
      <c r="X318" s="582"/>
      <c r="Y318" s="212"/>
      <c r="Z318" s="416"/>
      <c r="AA318" s="416"/>
      <c r="AB318" s="416"/>
      <c r="AC318" s="416"/>
      <c r="AD318" s="416"/>
      <c r="AE318" s="213"/>
      <c r="AF318" s="214"/>
      <c r="AG318" s="208"/>
    </row>
    <row r="319" spans="1:39" x14ac:dyDescent="0.25">
      <c r="A319" s="215"/>
      <c r="B319" s="215"/>
      <c r="C319" s="215"/>
      <c r="D319" s="215"/>
      <c r="E319" s="215"/>
      <c r="F319" s="215"/>
      <c r="G319" s="215"/>
      <c r="H319" s="215"/>
      <c r="I319" s="215"/>
      <c r="J319" s="215"/>
      <c r="K319" s="215"/>
      <c r="L319" s="215"/>
      <c r="M319" s="215"/>
      <c r="P319" s="210"/>
      <c r="Q319" s="363"/>
      <c r="R319" s="363"/>
      <c r="S319" s="363"/>
      <c r="T319" s="363"/>
      <c r="U319" s="363"/>
      <c r="V319" s="211"/>
      <c r="W319" s="205"/>
      <c r="AE319" s="74"/>
    </row>
    <row r="320" spans="1:39" ht="15.75" thickBot="1" x14ac:dyDescent="0.3">
      <c r="A320" s="216"/>
      <c r="B320" s="217"/>
      <c r="C320" s="217"/>
      <c r="D320" s="217"/>
      <c r="E320" s="217"/>
      <c r="F320" s="217"/>
      <c r="G320" s="217"/>
      <c r="H320" s="217"/>
      <c r="I320" s="217"/>
      <c r="J320" s="217"/>
      <c r="K320" s="217"/>
      <c r="L320" s="217"/>
      <c r="M320" s="217"/>
      <c r="P320" s="95"/>
      <c r="Q320" s="96"/>
      <c r="R320" s="96"/>
      <c r="S320" s="96"/>
      <c r="T320" s="96"/>
      <c r="U320" s="96"/>
      <c r="V320" s="236"/>
      <c r="W320" s="218"/>
      <c r="AE320" s="74"/>
    </row>
    <row r="321" spans="1:39" x14ac:dyDescent="0.25">
      <c r="A321" s="219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AF321" s="385"/>
    </row>
    <row r="322" spans="1:39" x14ac:dyDescent="0.25">
      <c r="A322" s="220"/>
      <c r="B322" s="221"/>
      <c r="C322" s="221"/>
      <c r="D322" s="221"/>
      <c r="E322" s="221"/>
      <c r="F322" s="221"/>
      <c r="G322" s="221"/>
      <c r="H322" s="221"/>
      <c r="I322" s="221"/>
      <c r="J322" s="221"/>
      <c r="K322" s="221"/>
      <c r="L322" s="221"/>
      <c r="M322" s="221"/>
      <c r="AF322" s="385"/>
    </row>
    <row r="323" spans="1:39" s="163" customFormat="1" ht="15.75" thickBot="1" x14ac:dyDescent="0.3">
      <c r="O323" s="450"/>
    </row>
    <row r="324" spans="1:39" ht="15.75" thickBot="1" x14ac:dyDescent="0.3">
      <c r="P324" s="164"/>
      <c r="Q324" s="104"/>
      <c r="R324" s="104"/>
      <c r="S324" s="104"/>
      <c r="T324" s="104"/>
      <c r="U324" s="104"/>
      <c r="V324" s="165"/>
      <c r="W324" s="166"/>
      <c r="X324" s="88"/>
      <c r="Y324" s="105"/>
      <c r="Z324" s="104"/>
      <c r="AA324" s="104"/>
      <c r="AB324" s="104"/>
      <c r="AC324" s="104"/>
      <c r="AD324" s="104"/>
      <c r="AE324" s="167"/>
      <c r="AF324" s="168"/>
      <c r="AG324" s="169"/>
      <c r="AI324" s="170"/>
      <c r="AJ324" s="170"/>
      <c r="AK324" s="170"/>
      <c r="AL324" s="171"/>
      <c r="AM324" s="170"/>
    </row>
    <row r="325" spans="1:39" x14ac:dyDescent="0.25">
      <c r="P325" s="172"/>
      <c r="Q325" s="357"/>
      <c r="R325" s="357"/>
      <c r="S325" s="357"/>
      <c r="T325" s="357"/>
      <c r="U325" s="357"/>
      <c r="V325" s="83"/>
      <c r="W325" s="173"/>
      <c r="X325" s="580"/>
      <c r="Y325" s="174"/>
      <c r="Z325" s="406"/>
      <c r="AA325" s="406"/>
      <c r="AB325" s="406"/>
      <c r="AC325" s="406"/>
      <c r="AD325" s="406"/>
      <c r="AE325" s="175"/>
      <c r="AF325" s="176"/>
      <c r="AG325" s="177"/>
      <c r="AI325" s="171"/>
      <c r="AJ325" s="170"/>
      <c r="AK325" s="170"/>
      <c r="AL325" s="171"/>
      <c r="AM325" s="171"/>
    </row>
    <row r="326" spans="1:39" x14ac:dyDescent="0.25">
      <c r="P326" s="179"/>
      <c r="Q326" s="359"/>
      <c r="R326" s="359"/>
      <c r="S326" s="359"/>
      <c r="T326" s="359"/>
      <c r="U326" s="359"/>
      <c r="V326" s="365"/>
      <c r="W326" s="366"/>
      <c r="X326" s="581"/>
      <c r="Y326" s="181"/>
      <c r="Z326" s="382"/>
      <c r="AA326" s="382"/>
      <c r="AB326" s="382"/>
      <c r="AC326" s="382"/>
      <c r="AD326" s="382"/>
      <c r="AE326" s="175"/>
      <c r="AF326" s="176"/>
      <c r="AG326" s="177"/>
      <c r="AI326" s="170"/>
      <c r="AJ326" s="170"/>
      <c r="AK326" s="170"/>
      <c r="AL326" s="182"/>
      <c r="AM326" s="170"/>
    </row>
    <row r="327" spans="1:39" x14ac:dyDescent="0.25">
      <c r="P327" s="179"/>
      <c r="Q327" s="359"/>
      <c r="R327" s="359"/>
      <c r="S327" s="359"/>
      <c r="T327" s="359"/>
      <c r="U327" s="359"/>
      <c r="V327" s="180"/>
      <c r="W327" s="173"/>
      <c r="X327" s="581"/>
      <c r="Y327" s="183"/>
      <c r="Z327" s="408"/>
      <c r="AA327" s="408"/>
      <c r="AB327" s="408"/>
      <c r="AC327" s="408"/>
      <c r="AD327" s="408"/>
      <c r="AE327" s="184"/>
      <c r="AF327" s="185"/>
      <c r="AG327" s="186"/>
      <c r="AI327" s="170"/>
      <c r="AJ327" s="170"/>
      <c r="AK327" s="170"/>
      <c r="AL327" s="182"/>
      <c r="AM327" s="170"/>
    </row>
    <row r="328" spans="1:39" x14ac:dyDescent="0.25">
      <c r="P328" s="162"/>
      <c r="Q328" s="39"/>
      <c r="R328" s="39"/>
      <c r="S328" s="39"/>
      <c r="T328" s="39"/>
      <c r="U328" s="39"/>
      <c r="V328" s="235"/>
      <c r="W328" s="364"/>
      <c r="X328" s="581"/>
      <c r="Y328" s="183"/>
      <c r="Z328" s="408"/>
      <c r="AA328" s="408"/>
      <c r="AB328" s="408"/>
      <c r="AC328" s="408"/>
      <c r="AD328" s="408"/>
      <c r="AE328" s="184"/>
      <c r="AF328" s="185"/>
      <c r="AG328" s="186"/>
      <c r="AI328" s="170"/>
      <c r="AJ328" s="170"/>
      <c r="AK328" s="170"/>
      <c r="AL328" s="182"/>
      <c r="AM328" s="170"/>
    </row>
    <row r="329" spans="1:39" x14ac:dyDescent="0.25">
      <c r="P329" s="188"/>
      <c r="Q329" s="360"/>
      <c r="R329" s="360"/>
      <c r="S329" s="360"/>
      <c r="T329" s="360"/>
      <c r="U329" s="360"/>
      <c r="V329" s="189"/>
      <c r="W329" s="190"/>
      <c r="X329" s="581"/>
      <c r="Y329" s="191"/>
      <c r="Z329" s="410"/>
      <c r="AA329" s="410"/>
      <c r="AB329" s="410"/>
      <c r="AC329" s="410"/>
      <c r="AD329" s="410"/>
      <c r="AE329" s="192"/>
      <c r="AF329" s="193"/>
      <c r="AG329" s="194"/>
      <c r="AI329" s="171"/>
      <c r="AJ329" s="171"/>
      <c r="AK329" s="171"/>
      <c r="AL329" s="171"/>
      <c r="AM329" s="171"/>
    </row>
    <row r="330" spans="1:39" x14ac:dyDescent="0.25">
      <c r="P330" s="195"/>
      <c r="Q330" s="361"/>
      <c r="R330" s="361"/>
      <c r="S330" s="361"/>
      <c r="T330" s="361"/>
      <c r="U330" s="361"/>
      <c r="V330" s="367"/>
      <c r="W330" s="368"/>
      <c r="X330" s="581"/>
      <c r="Y330" s="191"/>
      <c r="Z330" s="410"/>
      <c r="AA330" s="410"/>
      <c r="AB330" s="410"/>
      <c r="AC330" s="410"/>
      <c r="AD330" s="410"/>
      <c r="AE330" s="192"/>
      <c r="AF330" s="193"/>
      <c r="AG330" s="194"/>
      <c r="AI330" s="170"/>
      <c r="AJ330" s="170"/>
      <c r="AK330" s="182"/>
      <c r="AL330" s="171"/>
      <c r="AM330" s="170"/>
    </row>
    <row r="331" spans="1:39" x14ac:dyDescent="0.25">
      <c r="P331" s="195"/>
      <c r="Q331" s="361"/>
      <c r="R331" s="361"/>
      <c r="S331" s="361"/>
      <c r="T331" s="361"/>
      <c r="U331" s="361"/>
      <c r="V331" s="196"/>
      <c r="W331" s="190"/>
      <c r="X331" s="581"/>
      <c r="Y331" s="197"/>
      <c r="Z331" s="412"/>
      <c r="AA331" s="412"/>
      <c r="AB331" s="412"/>
      <c r="AC331" s="412"/>
      <c r="AD331" s="412"/>
      <c r="AE331" s="198"/>
      <c r="AF331" s="199"/>
      <c r="AG331" s="200"/>
      <c r="AI331" s="170"/>
      <c r="AJ331" s="170"/>
      <c r="AK331" s="182"/>
      <c r="AL331" s="171"/>
      <c r="AM331" s="170"/>
    </row>
    <row r="332" spans="1:39" x14ac:dyDescent="0.25">
      <c r="P332" s="162"/>
      <c r="Q332" s="347"/>
      <c r="R332" s="347"/>
      <c r="S332" s="347"/>
      <c r="T332" s="347"/>
      <c r="U332" s="347"/>
      <c r="V332" s="235"/>
      <c r="W332" s="364"/>
      <c r="X332" s="581"/>
      <c r="Y332" s="197"/>
      <c r="Z332" s="412"/>
      <c r="AA332" s="412"/>
      <c r="AB332" s="412"/>
      <c r="AC332" s="412"/>
      <c r="AD332" s="412"/>
      <c r="AE332" s="198"/>
      <c r="AF332" s="199"/>
      <c r="AG332" s="200"/>
    </row>
    <row r="333" spans="1:39" x14ac:dyDescent="0.25">
      <c r="P333" s="203"/>
      <c r="Q333" s="362"/>
      <c r="R333" s="362"/>
      <c r="S333" s="362"/>
      <c r="T333" s="362"/>
      <c r="U333" s="362"/>
      <c r="V333" s="204"/>
      <c r="W333" s="205"/>
      <c r="X333" s="581"/>
      <c r="Y333" s="206"/>
      <c r="Z333" s="414"/>
      <c r="AA333" s="414"/>
      <c r="AB333" s="414"/>
      <c r="AC333" s="414"/>
      <c r="AD333" s="414"/>
      <c r="AE333" s="49"/>
      <c r="AF333" s="207"/>
      <c r="AG333" s="208"/>
    </row>
    <row r="334" spans="1:39" ht="15.75" thickBot="1" x14ac:dyDescent="0.3">
      <c r="P334" s="210"/>
      <c r="Q334" s="363"/>
      <c r="R334" s="363"/>
      <c r="S334" s="363"/>
      <c r="T334" s="363"/>
      <c r="U334" s="363"/>
      <c r="V334" s="369"/>
      <c r="W334" s="370"/>
      <c r="X334" s="582"/>
      <c r="Y334" s="212"/>
      <c r="Z334" s="416"/>
      <c r="AA334" s="416"/>
      <c r="AB334" s="416"/>
      <c r="AC334" s="416"/>
      <c r="AD334" s="416"/>
      <c r="AE334" s="213"/>
      <c r="AF334" s="214"/>
      <c r="AG334" s="208"/>
    </row>
    <row r="335" spans="1:39" x14ac:dyDescent="0.25">
      <c r="A335" s="215"/>
      <c r="B335" s="215"/>
      <c r="C335" s="215"/>
      <c r="D335" s="215"/>
      <c r="E335" s="215"/>
      <c r="F335" s="215"/>
      <c r="G335" s="215"/>
      <c r="H335" s="215"/>
      <c r="I335" s="215"/>
      <c r="J335" s="215"/>
      <c r="K335" s="215"/>
      <c r="L335" s="215"/>
      <c r="M335" s="215"/>
      <c r="P335" s="210"/>
      <c r="Q335" s="363"/>
      <c r="R335" s="363"/>
      <c r="S335" s="363"/>
      <c r="T335" s="363"/>
      <c r="U335" s="363"/>
      <c r="V335" s="211"/>
      <c r="W335" s="205"/>
      <c r="AE335" s="74"/>
    </row>
    <row r="336" spans="1:39" ht="15.75" thickBot="1" x14ac:dyDescent="0.3">
      <c r="A336" s="216"/>
      <c r="B336" s="217"/>
      <c r="C336" s="217"/>
      <c r="D336" s="217"/>
      <c r="E336" s="217"/>
      <c r="F336" s="217"/>
      <c r="G336" s="217"/>
      <c r="H336" s="217"/>
      <c r="I336" s="217"/>
      <c r="J336" s="217"/>
      <c r="K336" s="217"/>
      <c r="L336" s="217"/>
      <c r="M336" s="217"/>
      <c r="P336" s="95"/>
      <c r="Q336" s="96"/>
      <c r="R336" s="96"/>
      <c r="S336" s="96"/>
      <c r="T336" s="96"/>
      <c r="U336" s="96"/>
      <c r="V336" s="236"/>
      <c r="W336" s="218"/>
      <c r="AE336" s="74"/>
    </row>
    <row r="337" spans="1:39" x14ac:dyDescent="0.25">
      <c r="A337" s="219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AF337" s="385"/>
    </row>
    <row r="338" spans="1:39" x14ac:dyDescent="0.25">
      <c r="A338" s="220"/>
      <c r="B338" s="221"/>
      <c r="C338" s="221"/>
      <c r="D338" s="221"/>
      <c r="E338" s="221"/>
      <c r="F338" s="221"/>
      <c r="G338" s="221"/>
      <c r="H338" s="221"/>
      <c r="I338" s="221"/>
      <c r="J338" s="221"/>
      <c r="K338" s="221"/>
      <c r="L338" s="221"/>
      <c r="M338" s="221"/>
      <c r="AF338" s="385"/>
    </row>
    <row r="339" spans="1:39" s="163" customFormat="1" ht="15.75" thickBot="1" x14ac:dyDescent="0.3">
      <c r="O339" s="450"/>
    </row>
    <row r="340" spans="1:39" ht="15.75" thickBot="1" x14ac:dyDescent="0.3">
      <c r="P340" s="164"/>
      <c r="Q340" s="104"/>
      <c r="R340" s="104"/>
      <c r="S340" s="104"/>
      <c r="T340" s="104"/>
      <c r="U340" s="353"/>
      <c r="V340" s="165"/>
      <c r="W340" s="166"/>
      <c r="X340" s="88"/>
      <c r="Y340" s="105"/>
      <c r="Z340" s="104"/>
      <c r="AA340" s="104"/>
      <c r="AB340" s="104"/>
      <c r="AC340" s="104"/>
      <c r="AD340" s="353"/>
      <c r="AE340" s="167"/>
      <c r="AF340" s="168"/>
      <c r="AG340" s="169"/>
      <c r="AI340" s="170"/>
      <c r="AJ340" s="170"/>
      <c r="AK340" s="170"/>
      <c r="AL340" s="171"/>
      <c r="AM340" s="170"/>
    </row>
    <row r="341" spans="1:39" x14ac:dyDescent="0.25">
      <c r="P341" s="172"/>
      <c r="Q341" s="357"/>
      <c r="R341" s="357"/>
      <c r="S341" s="357"/>
      <c r="T341" s="357"/>
      <c r="U341" s="358"/>
      <c r="V341" s="83"/>
      <c r="W341" s="173"/>
      <c r="X341" s="580"/>
      <c r="Y341" s="174"/>
      <c r="Z341" s="406"/>
      <c r="AA341" s="406"/>
      <c r="AB341" s="406"/>
      <c r="AC341" s="406"/>
      <c r="AD341" s="418"/>
      <c r="AE341" s="175"/>
      <c r="AF341" s="176"/>
      <c r="AG341" s="177"/>
      <c r="AI341" s="171"/>
      <c r="AJ341" s="170"/>
      <c r="AK341" s="170"/>
      <c r="AL341" s="171"/>
      <c r="AM341" s="171"/>
    </row>
    <row r="342" spans="1:39" x14ac:dyDescent="0.25">
      <c r="P342" s="179"/>
      <c r="Q342" s="359"/>
      <c r="R342" s="359"/>
      <c r="S342" s="359"/>
      <c r="T342" s="359"/>
      <c r="U342" s="180"/>
      <c r="V342" s="365"/>
      <c r="W342" s="366"/>
      <c r="X342" s="581"/>
      <c r="Y342" s="181"/>
      <c r="Z342" s="382"/>
      <c r="AA342" s="382"/>
      <c r="AB342" s="382"/>
      <c r="AC342" s="382"/>
      <c r="AD342" s="419"/>
      <c r="AE342" s="175"/>
      <c r="AF342" s="176"/>
      <c r="AG342" s="177"/>
      <c r="AI342" s="170"/>
      <c r="AJ342" s="170"/>
      <c r="AK342" s="170"/>
      <c r="AL342" s="182"/>
      <c r="AM342" s="170"/>
    </row>
    <row r="343" spans="1:39" x14ac:dyDescent="0.25">
      <c r="P343" s="179"/>
      <c r="Q343" s="359"/>
      <c r="R343" s="359"/>
      <c r="S343" s="359"/>
      <c r="T343" s="359"/>
      <c r="U343" s="180"/>
      <c r="V343" s="180"/>
      <c r="W343" s="173"/>
      <c r="X343" s="581"/>
      <c r="Y343" s="183"/>
      <c r="Z343" s="408"/>
      <c r="AA343" s="408"/>
      <c r="AB343" s="408"/>
      <c r="AC343" s="408"/>
      <c r="AD343" s="420"/>
      <c r="AE343" s="184"/>
      <c r="AF343" s="185"/>
      <c r="AG343" s="186"/>
      <c r="AI343" s="170"/>
      <c r="AJ343" s="170"/>
      <c r="AK343" s="170"/>
      <c r="AL343" s="182"/>
      <c r="AM343" s="170"/>
    </row>
    <row r="344" spans="1:39" x14ac:dyDescent="0.25">
      <c r="P344" s="162"/>
      <c r="Q344" s="39"/>
      <c r="R344" s="39"/>
      <c r="S344" s="39"/>
      <c r="T344" s="39"/>
      <c r="U344" s="39"/>
      <c r="V344" s="235"/>
      <c r="W344" s="364"/>
      <c r="X344" s="581"/>
      <c r="Y344" s="183"/>
      <c r="Z344" s="408"/>
      <c r="AA344" s="408"/>
      <c r="AB344" s="408"/>
      <c r="AC344" s="408"/>
      <c r="AD344" s="420"/>
      <c r="AE344" s="184"/>
      <c r="AF344" s="185"/>
      <c r="AG344" s="186"/>
      <c r="AI344" s="170"/>
      <c r="AJ344" s="170"/>
      <c r="AK344" s="170"/>
      <c r="AL344" s="182"/>
      <c r="AM344" s="170"/>
    </row>
    <row r="345" spans="1:39" x14ac:dyDescent="0.25">
      <c r="P345" s="188"/>
      <c r="Q345" s="360"/>
      <c r="R345" s="360"/>
      <c r="S345" s="360"/>
      <c r="T345" s="360"/>
      <c r="U345" s="189"/>
      <c r="V345" s="189"/>
      <c r="W345" s="190"/>
      <c r="X345" s="581"/>
      <c r="Y345" s="191"/>
      <c r="Z345" s="410"/>
      <c r="AA345" s="410"/>
      <c r="AB345" s="410"/>
      <c r="AC345" s="410"/>
      <c r="AD345" s="421"/>
      <c r="AE345" s="192"/>
      <c r="AF345" s="193"/>
      <c r="AG345" s="194"/>
      <c r="AI345" s="171"/>
      <c r="AJ345" s="171"/>
      <c r="AK345" s="171"/>
      <c r="AL345" s="171"/>
      <c r="AM345" s="171"/>
    </row>
    <row r="346" spans="1:39" x14ac:dyDescent="0.25">
      <c r="P346" s="195"/>
      <c r="Q346" s="361"/>
      <c r="R346" s="361"/>
      <c r="S346" s="361"/>
      <c r="T346" s="361"/>
      <c r="U346" s="196"/>
      <c r="V346" s="367"/>
      <c r="W346" s="368"/>
      <c r="X346" s="581"/>
      <c r="Y346" s="191"/>
      <c r="Z346" s="410"/>
      <c r="AA346" s="410"/>
      <c r="AB346" s="410"/>
      <c r="AC346" s="410"/>
      <c r="AD346" s="421"/>
      <c r="AE346" s="192"/>
      <c r="AF346" s="193"/>
      <c r="AG346" s="194"/>
      <c r="AI346" s="170"/>
      <c r="AJ346" s="170"/>
      <c r="AK346" s="182"/>
      <c r="AL346" s="171"/>
      <c r="AM346" s="170"/>
    </row>
    <row r="347" spans="1:39" x14ac:dyDescent="0.25">
      <c r="P347" s="195"/>
      <c r="Q347" s="361"/>
      <c r="R347" s="361"/>
      <c r="S347" s="361"/>
      <c r="T347" s="361"/>
      <c r="U347" s="196"/>
      <c r="V347" s="196"/>
      <c r="W347" s="190"/>
      <c r="X347" s="581"/>
      <c r="Y347" s="197"/>
      <c r="Z347" s="412"/>
      <c r="AA347" s="412"/>
      <c r="AB347" s="412"/>
      <c r="AC347" s="412"/>
      <c r="AD347" s="422"/>
      <c r="AE347" s="198"/>
      <c r="AF347" s="199"/>
      <c r="AG347" s="200"/>
      <c r="AI347" s="170"/>
      <c r="AJ347" s="170"/>
      <c r="AK347" s="182"/>
      <c r="AL347" s="171"/>
      <c r="AM347" s="170"/>
    </row>
    <row r="348" spans="1:39" x14ac:dyDescent="0.25">
      <c r="P348" s="162"/>
      <c r="Q348" s="347"/>
      <c r="R348" s="347"/>
      <c r="S348" s="347"/>
      <c r="T348" s="347"/>
      <c r="U348" s="345"/>
      <c r="V348" s="235"/>
      <c r="W348" s="364"/>
      <c r="X348" s="581"/>
      <c r="Y348" s="197"/>
      <c r="Z348" s="412"/>
      <c r="AA348" s="412"/>
      <c r="AB348" s="412"/>
      <c r="AC348" s="412"/>
      <c r="AD348" s="422"/>
      <c r="AE348" s="198"/>
      <c r="AF348" s="199"/>
      <c r="AG348" s="200"/>
    </row>
    <row r="349" spans="1:39" x14ac:dyDescent="0.25">
      <c r="P349" s="203"/>
      <c r="Q349" s="362"/>
      <c r="R349" s="362"/>
      <c r="S349" s="362"/>
      <c r="T349" s="362"/>
      <c r="U349" s="204"/>
      <c r="V349" s="204"/>
      <c r="W349" s="205"/>
      <c r="X349" s="581"/>
      <c r="Y349" s="206"/>
      <c r="Z349" s="414"/>
      <c r="AA349" s="414"/>
      <c r="AB349" s="414"/>
      <c r="AC349" s="414"/>
      <c r="AD349" s="423"/>
      <c r="AE349" s="49"/>
      <c r="AF349" s="207"/>
      <c r="AG349" s="208"/>
    </row>
    <row r="350" spans="1:39" ht="15.75" thickBot="1" x14ac:dyDescent="0.3">
      <c r="P350" s="210"/>
      <c r="Q350" s="363"/>
      <c r="R350" s="363"/>
      <c r="S350" s="363"/>
      <c r="T350" s="363"/>
      <c r="U350" s="211"/>
      <c r="V350" s="369"/>
      <c r="W350" s="370"/>
      <c r="X350" s="582"/>
      <c r="Y350" s="212"/>
      <c r="Z350" s="416"/>
      <c r="AA350" s="416"/>
      <c r="AB350" s="416"/>
      <c r="AC350" s="416"/>
      <c r="AD350" s="424"/>
      <c r="AE350" s="213"/>
      <c r="AF350" s="214"/>
      <c r="AG350" s="208"/>
    </row>
    <row r="351" spans="1:39" x14ac:dyDescent="0.25">
      <c r="A351" s="215"/>
      <c r="B351" s="215"/>
      <c r="C351" s="215"/>
      <c r="D351" s="215"/>
      <c r="E351" s="215"/>
      <c r="F351" s="215"/>
      <c r="G351" s="215"/>
      <c r="H351" s="215"/>
      <c r="I351" s="215"/>
      <c r="J351" s="215"/>
      <c r="K351" s="215"/>
      <c r="L351" s="215"/>
      <c r="M351" s="215"/>
      <c r="P351" s="210"/>
      <c r="Q351" s="363"/>
      <c r="R351" s="363"/>
      <c r="S351" s="363"/>
      <c r="T351" s="363"/>
      <c r="U351" s="363"/>
      <c r="V351" s="211"/>
      <c r="W351" s="205"/>
      <c r="AE351" s="74"/>
    </row>
    <row r="352" spans="1:39" ht="15.75" thickBot="1" x14ac:dyDescent="0.3">
      <c r="A352" s="216"/>
      <c r="B352" s="217"/>
      <c r="C352" s="217"/>
      <c r="D352" s="217"/>
      <c r="E352" s="217"/>
      <c r="F352" s="217"/>
      <c r="G352" s="217"/>
      <c r="H352" s="217"/>
      <c r="I352" s="217"/>
      <c r="J352" s="217"/>
      <c r="K352" s="217"/>
      <c r="L352" s="217"/>
      <c r="M352" s="217"/>
      <c r="P352" s="95"/>
      <c r="Q352" s="96"/>
      <c r="R352" s="96"/>
      <c r="S352" s="96"/>
      <c r="T352" s="96"/>
      <c r="U352" s="96"/>
      <c r="V352" s="236"/>
      <c r="W352" s="218"/>
      <c r="AE352" s="74"/>
    </row>
    <row r="353" spans="1:39" x14ac:dyDescent="0.25">
      <c r="A353" s="219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AF353" s="385"/>
    </row>
    <row r="354" spans="1:39" x14ac:dyDescent="0.25">
      <c r="A354" s="220"/>
      <c r="B354" s="221"/>
      <c r="C354" s="221"/>
      <c r="D354" s="221"/>
      <c r="E354" s="221"/>
      <c r="F354" s="221"/>
      <c r="G354" s="221"/>
      <c r="H354" s="221"/>
      <c r="I354" s="221"/>
      <c r="J354" s="221"/>
      <c r="K354" s="221"/>
      <c r="L354" s="221"/>
      <c r="M354" s="221"/>
      <c r="AF354" s="385"/>
    </row>
    <row r="355" spans="1:39" s="163" customFormat="1" ht="15.75" thickBot="1" x14ac:dyDescent="0.3">
      <c r="O355" s="450"/>
    </row>
    <row r="356" spans="1:39" ht="15.75" thickBot="1" x14ac:dyDescent="0.3">
      <c r="N356" s="1"/>
      <c r="O356" s="451"/>
      <c r="P356" s="164"/>
      <c r="Q356" s="92"/>
      <c r="R356" s="92"/>
      <c r="S356" s="92"/>
      <c r="T356" s="92"/>
      <c r="U356" s="92"/>
      <c r="V356" s="165"/>
      <c r="W356" s="166"/>
      <c r="X356" s="88"/>
      <c r="Y356" s="105"/>
      <c r="Z356" s="103"/>
      <c r="AA356" s="104"/>
      <c r="AB356" s="104"/>
      <c r="AC356" s="104"/>
      <c r="AD356" s="104"/>
      <c r="AE356" s="167"/>
      <c r="AF356" s="168"/>
      <c r="AG356" s="169"/>
      <c r="AI356" s="170"/>
      <c r="AJ356" s="170"/>
      <c r="AK356" s="170"/>
      <c r="AL356" s="171"/>
      <c r="AM356" s="170"/>
    </row>
    <row r="357" spans="1:39" ht="15" customHeight="1" x14ac:dyDescent="0.25">
      <c r="N357" s="1"/>
      <c r="O357" s="451"/>
      <c r="P357" s="172"/>
      <c r="Q357" s="425"/>
      <c r="R357" s="426"/>
      <c r="S357" s="426"/>
      <c r="T357" s="426"/>
      <c r="U357" s="426"/>
      <c r="V357" s="83"/>
      <c r="W357" s="173"/>
      <c r="X357" s="580"/>
      <c r="Y357" s="174"/>
      <c r="Z357" s="381"/>
      <c r="AA357" s="382"/>
      <c r="AB357" s="382"/>
      <c r="AC357" s="382"/>
      <c r="AD357" s="382"/>
      <c r="AE357" s="175"/>
      <c r="AF357" s="176"/>
      <c r="AG357" s="177"/>
      <c r="AI357" s="171"/>
      <c r="AJ357" s="170"/>
      <c r="AK357" s="170"/>
      <c r="AL357" s="171"/>
      <c r="AM357" s="171"/>
    </row>
    <row r="358" spans="1:39" x14ac:dyDescent="0.25">
      <c r="N358" s="1"/>
      <c r="O358" s="451"/>
      <c r="P358" s="179"/>
      <c r="Q358" s="179"/>
      <c r="R358" s="180"/>
      <c r="S358" s="180"/>
      <c r="T358" s="180"/>
      <c r="U358" s="180"/>
      <c r="V358" s="365"/>
      <c r="W358" s="366"/>
      <c r="X358" s="581"/>
      <c r="Y358" s="181"/>
      <c r="Z358" s="383"/>
      <c r="AA358" s="384"/>
      <c r="AB358" s="384"/>
      <c r="AC358" s="384"/>
      <c r="AD358" s="384"/>
      <c r="AE358" s="175"/>
      <c r="AF358" s="176"/>
      <c r="AG358" s="177"/>
      <c r="AI358" s="170"/>
      <c r="AJ358" s="170"/>
      <c r="AK358" s="170"/>
      <c r="AL358" s="182"/>
      <c r="AM358" s="170"/>
    </row>
    <row r="359" spans="1:39" x14ac:dyDescent="0.25">
      <c r="N359" s="1"/>
      <c r="O359" s="451"/>
      <c r="P359" s="179"/>
      <c r="Q359" s="179"/>
      <c r="R359" s="180"/>
      <c r="S359" s="180"/>
      <c r="T359" s="180"/>
      <c r="U359" s="180"/>
      <c r="V359" s="180"/>
      <c r="W359" s="173"/>
      <c r="X359" s="581"/>
      <c r="Y359" s="183"/>
      <c r="Z359" s="371"/>
      <c r="AA359" s="372"/>
      <c r="AB359" s="372"/>
      <c r="AC359" s="372"/>
      <c r="AD359" s="372"/>
      <c r="AE359" s="184"/>
      <c r="AF359" s="185"/>
      <c r="AG359" s="186"/>
      <c r="AI359" s="170"/>
      <c r="AJ359" s="170"/>
      <c r="AK359" s="170"/>
      <c r="AL359" s="182"/>
      <c r="AM359" s="170"/>
    </row>
    <row r="360" spans="1:39" x14ac:dyDescent="0.25">
      <c r="N360" s="1"/>
      <c r="O360" s="451"/>
      <c r="P360" s="162"/>
      <c r="Q360" s="343"/>
      <c r="R360" s="160"/>
      <c r="S360" s="160"/>
      <c r="T360" s="160"/>
      <c r="U360" s="160"/>
      <c r="V360" s="235"/>
      <c r="W360" s="364"/>
      <c r="X360" s="581"/>
      <c r="Y360" s="183"/>
      <c r="Z360" s="371"/>
      <c r="AA360" s="372"/>
      <c r="AB360" s="372"/>
      <c r="AC360" s="372"/>
      <c r="AD360" s="372"/>
      <c r="AE360" s="184"/>
      <c r="AF360" s="185"/>
      <c r="AG360" s="186"/>
      <c r="AI360" s="170"/>
      <c r="AJ360" s="170"/>
      <c r="AK360" s="170"/>
      <c r="AL360" s="182"/>
      <c r="AM360" s="170"/>
    </row>
    <row r="361" spans="1:39" x14ac:dyDescent="0.25">
      <c r="N361" s="1"/>
      <c r="O361" s="451"/>
      <c r="P361" s="428"/>
      <c r="Q361" s="428"/>
      <c r="R361" s="429"/>
      <c r="S361" s="429"/>
      <c r="T361" s="429"/>
      <c r="U361" s="429"/>
      <c r="V361" s="430"/>
      <c r="W361" s="431"/>
      <c r="X361" s="581"/>
      <c r="Y361" s="191"/>
      <c r="Z361" s="373"/>
      <c r="AA361" s="374"/>
      <c r="AB361" s="374"/>
      <c r="AC361" s="374"/>
      <c r="AD361" s="374"/>
      <c r="AE361" s="192"/>
      <c r="AF361" s="193"/>
      <c r="AG361" s="194"/>
      <c r="AI361" s="171"/>
      <c r="AJ361" s="171"/>
      <c r="AK361" s="171"/>
      <c r="AL361" s="171"/>
      <c r="AM361" s="171"/>
    </row>
    <row r="362" spans="1:39" x14ac:dyDescent="0.25">
      <c r="N362" s="1"/>
      <c r="O362" s="451"/>
      <c r="P362" s="432"/>
      <c r="Q362" s="432"/>
      <c r="R362" s="433"/>
      <c r="S362" s="433"/>
      <c r="T362" s="433"/>
      <c r="U362" s="433"/>
      <c r="V362" s="434"/>
      <c r="W362" s="435"/>
      <c r="X362" s="581"/>
      <c r="Y362" s="191"/>
      <c r="Z362" s="373"/>
      <c r="AA362" s="374"/>
      <c r="AB362" s="374"/>
      <c r="AC362" s="374"/>
      <c r="AD362" s="374"/>
      <c r="AE362" s="192"/>
      <c r="AF362" s="193"/>
      <c r="AG362" s="194"/>
      <c r="AI362" s="170"/>
      <c r="AJ362" s="170"/>
      <c r="AK362" s="182"/>
      <c r="AL362" s="171"/>
      <c r="AM362" s="170"/>
    </row>
    <row r="363" spans="1:39" x14ac:dyDescent="0.25">
      <c r="N363" s="1"/>
      <c r="O363" s="451"/>
      <c r="P363" s="432"/>
      <c r="Q363" s="432"/>
      <c r="R363" s="433"/>
      <c r="S363" s="433"/>
      <c r="T363" s="433"/>
      <c r="U363" s="433"/>
      <c r="V363" s="433"/>
      <c r="W363" s="431"/>
      <c r="X363" s="581"/>
      <c r="Y363" s="197"/>
      <c r="Z363" s="375"/>
      <c r="AA363" s="376"/>
      <c r="AB363" s="376"/>
      <c r="AC363" s="376"/>
      <c r="AD363" s="376"/>
      <c r="AE363" s="198"/>
      <c r="AF363" s="199"/>
      <c r="AG363" s="200"/>
      <c r="AI363" s="170"/>
      <c r="AJ363" s="170"/>
      <c r="AK363" s="182"/>
      <c r="AL363" s="171"/>
      <c r="AM363" s="170"/>
    </row>
    <row r="364" spans="1:39" x14ac:dyDescent="0.25">
      <c r="P364" s="162"/>
      <c r="Q364" s="162"/>
      <c r="R364" s="43"/>
      <c r="S364" s="43"/>
      <c r="T364" s="43"/>
      <c r="U364" s="43"/>
      <c r="V364" s="235"/>
      <c r="W364" s="364"/>
      <c r="X364" s="581"/>
      <c r="Y364" s="197"/>
      <c r="Z364" s="375"/>
      <c r="AA364" s="376"/>
      <c r="AB364" s="376"/>
      <c r="AC364" s="376"/>
      <c r="AD364" s="376"/>
      <c r="AE364" s="198"/>
      <c r="AF364" s="199"/>
      <c r="AG364" s="200"/>
    </row>
    <row r="365" spans="1:39" x14ac:dyDescent="0.25">
      <c r="P365" s="203"/>
      <c r="Q365" s="203"/>
      <c r="R365" s="427"/>
      <c r="S365" s="427"/>
      <c r="T365" s="427"/>
      <c r="U365" s="427"/>
      <c r="V365" s="204"/>
      <c r="W365" s="205"/>
      <c r="X365" s="581"/>
      <c r="Y365" s="206"/>
      <c r="Z365" s="413"/>
      <c r="AA365" s="414"/>
      <c r="AB365" s="414"/>
      <c r="AC365" s="414"/>
      <c r="AD365" s="414"/>
      <c r="AE365" s="49"/>
      <c r="AF365" s="207"/>
      <c r="AG365" s="208"/>
    </row>
    <row r="366" spans="1:39" ht="15.75" thickBot="1" x14ac:dyDescent="0.3">
      <c r="P366" s="210"/>
      <c r="Q366" s="210"/>
      <c r="R366" s="211"/>
      <c r="S366" s="211"/>
      <c r="T366" s="211"/>
      <c r="U366" s="211"/>
      <c r="V366" s="369"/>
      <c r="W366" s="370"/>
      <c r="X366" s="582"/>
      <c r="Y366" s="212"/>
      <c r="Z366" s="415"/>
      <c r="AA366" s="416"/>
      <c r="AB366" s="416"/>
      <c r="AC366" s="416"/>
      <c r="AD366" s="416"/>
      <c r="AE366" s="213"/>
      <c r="AF366" s="214"/>
      <c r="AG366" s="208"/>
    </row>
    <row r="367" spans="1:39" x14ac:dyDescent="0.25">
      <c r="A367" s="215"/>
      <c r="B367" s="215"/>
      <c r="C367" s="215"/>
      <c r="D367" s="215"/>
      <c r="E367" s="215"/>
      <c r="F367" s="215"/>
      <c r="G367" s="215"/>
      <c r="H367" s="215"/>
      <c r="I367" s="215"/>
      <c r="J367" s="215"/>
      <c r="K367" s="215"/>
      <c r="L367" s="215"/>
      <c r="M367" s="215"/>
      <c r="P367" s="210"/>
      <c r="Q367" s="210"/>
      <c r="R367" s="211"/>
      <c r="S367" s="211"/>
      <c r="T367" s="211"/>
      <c r="U367" s="211"/>
      <c r="V367" s="211"/>
      <c r="W367" s="205"/>
      <c r="AE367" s="74"/>
    </row>
    <row r="368" spans="1:39" ht="15.75" thickBot="1" x14ac:dyDescent="0.3">
      <c r="A368" s="216"/>
      <c r="B368" s="217"/>
      <c r="C368" s="217"/>
      <c r="D368" s="217"/>
      <c r="E368" s="217"/>
      <c r="F368" s="217"/>
      <c r="G368" s="217"/>
      <c r="H368" s="217"/>
      <c r="I368" s="217"/>
      <c r="J368" s="217"/>
      <c r="K368" s="217"/>
      <c r="L368" s="217"/>
      <c r="M368" s="217"/>
      <c r="P368" s="95"/>
      <c r="Q368" s="95"/>
      <c r="R368" s="96"/>
      <c r="S368" s="96"/>
      <c r="T368" s="96"/>
      <c r="U368" s="96"/>
      <c r="V368" s="236"/>
      <c r="W368" s="218"/>
      <c r="AE368" s="74"/>
    </row>
    <row r="369" spans="1:39" x14ac:dyDescent="0.25">
      <c r="A369" s="219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AF369" s="385"/>
    </row>
    <row r="370" spans="1:39" x14ac:dyDescent="0.25">
      <c r="A370" s="220"/>
      <c r="B370" s="221"/>
      <c r="C370" s="221"/>
      <c r="D370" s="221"/>
      <c r="E370" s="221"/>
      <c r="F370" s="221"/>
      <c r="G370" s="221"/>
      <c r="H370" s="221"/>
      <c r="I370" s="221"/>
      <c r="J370" s="221"/>
      <c r="K370" s="221"/>
      <c r="L370" s="221"/>
      <c r="M370" s="221"/>
      <c r="AF370" s="385"/>
    </row>
    <row r="371" spans="1:39" s="163" customFormat="1" ht="15.75" thickBot="1" x14ac:dyDescent="0.3">
      <c r="O371" s="450"/>
    </row>
    <row r="372" spans="1:39" ht="15.75" thickBot="1" x14ac:dyDescent="0.3">
      <c r="N372" s="1"/>
      <c r="O372" s="451"/>
      <c r="P372" s="164"/>
      <c r="Q372" s="93"/>
      <c r="R372" s="93"/>
      <c r="S372" s="93"/>
      <c r="T372" s="93"/>
      <c r="U372" s="93"/>
      <c r="V372" s="165"/>
      <c r="W372" s="166"/>
      <c r="X372" s="88"/>
      <c r="Y372" s="105"/>
      <c r="Z372" s="104"/>
      <c r="AA372" s="104"/>
      <c r="AB372" s="104"/>
      <c r="AC372" s="104"/>
      <c r="AD372" s="104"/>
      <c r="AE372" s="167"/>
      <c r="AF372" s="168"/>
      <c r="AG372" s="169"/>
      <c r="AI372" s="170"/>
      <c r="AJ372" s="170"/>
      <c r="AK372" s="170"/>
      <c r="AL372" s="171"/>
      <c r="AM372" s="170"/>
    </row>
    <row r="373" spans="1:39" ht="14.45" customHeight="1" x14ac:dyDescent="0.25">
      <c r="N373" s="1"/>
      <c r="O373" s="451"/>
      <c r="P373" s="172"/>
      <c r="Q373" s="426"/>
      <c r="R373" s="426"/>
      <c r="S373" s="426"/>
      <c r="T373" s="426"/>
      <c r="U373" s="426"/>
      <c r="V373" s="83"/>
      <c r="W373" s="173"/>
      <c r="X373" s="580"/>
      <c r="Y373" s="174"/>
      <c r="Z373" s="382"/>
      <c r="AA373" s="382"/>
      <c r="AB373" s="382"/>
      <c r="AC373" s="382"/>
      <c r="AD373" s="382"/>
      <c r="AE373" s="175"/>
      <c r="AF373" s="176"/>
      <c r="AG373" s="177"/>
      <c r="AI373" s="171"/>
      <c r="AJ373" s="170"/>
      <c r="AK373" s="170"/>
      <c r="AL373" s="171"/>
      <c r="AM373" s="171"/>
    </row>
    <row r="374" spans="1:39" x14ac:dyDescent="0.25">
      <c r="N374" s="1"/>
      <c r="O374" s="451"/>
      <c r="P374" s="179"/>
      <c r="Q374" s="180"/>
      <c r="R374" s="180"/>
      <c r="S374" s="180"/>
      <c r="T374" s="180"/>
      <c r="U374" s="180"/>
      <c r="V374" s="365"/>
      <c r="W374" s="366"/>
      <c r="X374" s="581"/>
      <c r="Y374" s="181"/>
      <c r="Z374" s="384"/>
      <c r="AA374" s="384"/>
      <c r="AB374" s="384"/>
      <c r="AC374" s="384"/>
      <c r="AD374" s="384"/>
      <c r="AE374" s="175"/>
      <c r="AF374" s="176"/>
      <c r="AG374" s="177"/>
      <c r="AI374" s="170"/>
      <c r="AJ374" s="170"/>
      <c r="AK374" s="170"/>
      <c r="AL374" s="182"/>
      <c r="AM374" s="170"/>
    </row>
    <row r="375" spans="1:39" x14ac:dyDescent="0.25">
      <c r="N375" s="1"/>
      <c r="O375" s="451"/>
      <c r="P375" s="179"/>
      <c r="Q375" s="180"/>
      <c r="R375" s="180"/>
      <c r="S375" s="180"/>
      <c r="T375" s="180"/>
      <c r="U375" s="180"/>
      <c r="V375" s="180"/>
      <c r="W375" s="173"/>
      <c r="X375" s="581"/>
      <c r="Y375" s="183"/>
      <c r="Z375" s="372"/>
      <c r="AA375" s="372"/>
      <c r="AB375" s="372"/>
      <c r="AC375" s="372"/>
      <c r="AD375" s="372"/>
      <c r="AE375" s="184"/>
      <c r="AF375" s="185"/>
      <c r="AG375" s="186"/>
      <c r="AI375" s="170"/>
      <c r="AJ375" s="170"/>
      <c r="AK375" s="170"/>
      <c r="AL375" s="182"/>
      <c r="AM375" s="170"/>
    </row>
    <row r="376" spans="1:39" x14ac:dyDescent="0.25">
      <c r="N376" s="1"/>
      <c r="O376" s="451"/>
      <c r="P376" s="162"/>
      <c r="Q376" s="160"/>
      <c r="R376" s="160"/>
      <c r="S376" s="160"/>
      <c r="T376" s="160"/>
      <c r="U376" s="160"/>
      <c r="V376" s="235"/>
      <c r="W376" s="364"/>
      <c r="X376" s="581"/>
      <c r="Y376" s="183"/>
      <c r="Z376" s="372"/>
      <c r="AA376" s="372"/>
      <c r="AB376" s="372"/>
      <c r="AC376" s="372"/>
      <c r="AD376" s="372"/>
      <c r="AE376" s="184"/>
      <c r="AF376" s="185"/>
      <c r="AG376" s="186"/>
      <c r="AI376" s="170"/>
      <c r="AJ376" s="170"/>
      <c r="AK376" s="170"/>
      <c r="AL376" s="182"/>
      <c r="AM376" s="170"/>
    </row>
    <row r="377" spans="1:39" x14ac:dyDescent="0.25">
      <c r="N377" s="1"/>
      <c r="O377" s="451"/>
      <c r="P377" s="428"/>
      <c r="Q377" s="429"/>
      <c r="R377" s="429"/>
      <c r="S377" s="429"/>
      <c r="T377" s="429"/>
      <c r="U377" s="429"/>
      <c r="V377" s="430"/>
      <c r="W377" s="431"/>
      <c r="X377" s="581"/>
      <c r="Y377" s="191"/>
      <c r="Z377" s="374"/>
      <c r="AA377" s="374"/>
      <c r="AB377" s="374"/>
      <c r="AC377" s="374"/>
      <c r="AD377" s="374"/>
      <c r="AE377" s="192"/>
      <c r="AF377" s="193"/>
      <c r="AG377" s="194"/>
      <c r="AI377" s="171"/>
      <c r="AJ377" s="171"/>
      <c r="AK377" s="171"/>
      <c r="AL377" s="171"/>
      <c r="AM377" s="171"/>
    </row>
    <row r="378" spans="1:39" x14ac:dyDescent="0.25">
      <c r="N378" s="1"/>
      <c r="O378" s="451"/>
      <c r="P378" s="432"/>
      <c r="Q378" s="433"/>
      <c r="R378" s="433"/>
      <c r="S378" s="433"/>
      <c r="T378" s="433"/>
      <c r="U378" s="433"/>
      <c r="V378" s="434"/>
      <c r="W378" s="435"/>
      <c r="X378" s="581"/>
      <c r="Y378" s="191"/>
      <c r="Z378" s="374"/>
      <c r="AA378" s="374"/>
      <c r="AB378" s="374"/>
      <c r="AC378" s="374"/>
      <c r="AD378" s="374"/>
      <c r="AE378" s="192"/>
      <c r="AF378" s="193"/>
      <c r="AG378" s="194"/>
      <c r="AI378" s="170"/>
      <c r="AJ378" s="170"/>
      <c r="AK378" s="182"/>
      <c r="AL378" s="171"/>
      <c r="AM378" s="170"/>
    </row>
    <row r="379" spans="1:39" x14ac:dyDescent="0.25">
      <c r="N379" s="1"/>
      <c r="O379" s="451"/>
      <c r="P379" s="432"/>
      <c r="Q379" s="433"/>
      <c r="R379" s="433"/>
      <c r="S379" s="433"/>
      <c r="T379" s="433"/>
      <c r="U379" s="433"/>
      <c r="V379" s="433"/>
      <c r="W379" s="431"/>
      <c r="X379" s="581"/>
      <c r="Y379" s="197"/>
      <c r="Z379" s="376"/>
      <c r="AA379" s="376"/>
      <c r="AB379" s="376"/>
      <c r="AC379" s="376"/>
      <c r="AD379" s="376"/>
      <c r="AE379" s="198"/>
      <c r="AF379" s="199"/>
      <c r="AG379" s="200"/>
      <c r="AI379" s="170"/>
      <c r="AJ379" s="170"/>
      <c r="AK379" s="182"/>
      <c r="AL379" s="171"/>
      <c r="AM379" s="170"/>
    </row>
    <row r="380" spans="1:39" x14ac:dyDescent="0.25">
      <c r="N380" s="1"/>
      <c r="O380" s="451"/>
      <c r="P380" s="162"/>
      <c r="Q380" s="43"/>
      <c r="R380" s="43"/>
      <c r="S380" s="43"/>
      <c r="T380" s="43"/>
      <c r="U380" s="43"/>
      <c r="V380" s="235"/>
      <c r="W380" s="364"/>
      <c r="X380" s="581"/>
      <c r="Y380" s="197"/>
      <c r="Z380" s="376"/>
      <c r="AA380" s="376"/>
      <c r="AB380" s="376"/>
      <c r="AC380" s="376"/>
      <c r="AD380" s="376"/>
      <c r="AE380" s="198"/>
      <c r="AF380" s="199"/>
      <c r="AG380" s="200"/>
    </row>
    <row r="381" spans="1:39" x14ac:dyDescent="0.25">
      <c r="P381" s="203"/>
      <c r="Q381" s="427"/>
      <c r="R381" s="427"/>
      <c r="S381" s="427"/>
      <c r="T381" s="427"/>
      <c r="U381" s="427"/>
      <c r="V381" s="204"/>
      <c r="W381" s="205"/>
      <c r="X381" s="581"/>
      <c r="Y381" s="206"/>
      <c r="Z381" s="414"/>
      <c r="AA381" s="414"/>
      <c r="AB381" s="414"/>
      <c r="AC381" s="414"/>
      <c r="AD381" s="414"/>
      <c r="AE381" s="49"/>
      <c r="AF381" s="207"/>
      <c r="AG381" s="208"/>
    </row>
    <row r="382" spans="1:39" ht="15.75" thickBot="1" x14ac:dyDescent="0.3">
      <c r="P382" s="210"/>
      <c r="Q382" s="211"/>
      <c r="R382" s="211"/>
      <c r="S382" s="211"/>
      <c r="T382" s="211"/>
      <c r="U382" s="211"/>
      <c r="V382" s="369"/>
      <c r="W382" s="370"/>
      <c r="X382" s="582"/>
      <c r="Y382" s="212"/>
      <c r="Z382" s="416"/>
      <c r="AA382" s="416"/>
      <c r="AB382" s="416"/>
      <c r="AC382" s="416"/>
      <c r="AD382" s="416"/>
      <c r="AE382" s="213"/>
      <c r="AF382" s="214"/>
      <c r="AG382" s="208"/>
    </row>
    <row r="383" spans="1:39" x14ac:dyDescent="0.25">
      <c r="A383" s="215"/>
      <c r="B383" s="215"/>
      <c r="C383" s="215"/>
      <c r="D383" s="215"/>
      <c r="E383" s="215"/>
      <c r="F383" s="215"/>
      <c r="G383" s="215"/>
      <c r="H383" s="215"/>
      <c r="I383" s="215"/>
      <c r="J383" s="215"/>
      <c r="K383" s="215"/>
      <c r="L383" s="215"/>
      <c r="M383" s="215"/>
      <c r="P383" s="210"/>
      <c r="Q383" s="211"/>
      <c r="R383" s="211"/>
      <c r="S383" s="211"/>
      <c r="T383" s="211"/>
      <c r="U383" s="211"/>
      <c r="V383" s="211"/>
      <c r="W383" s="205"/>
      <c r="AE383" s="74"/>
    </row>
    <row r="384" spans="1:39" ht="15.75" thickBot="1" x14ac:dyDescent="0.3">
      <c r="A384" s="216"/>
      <c r="B384" s="217"/>
      <c r="C384" s="217"/>
      <c r="D384" s="217"/>
      <c r="E384" s="217"/>
      <c r="F384" s="217"/>
      <c r="G384" s="217"/>
      <c r="H384" s="217"/>
      <c r="I384" s="217"/>
      <c r="J384" s="217"/>
      <c r="K384" s="217"/>
      <c r="L384" s="217"/>
      <c r="M384" s="217"/>
      <c r="P384" s="95"/>
      <c r="Q384" s="96"/>
      <c r="R384" s="96"/>
      <c r="S384" s="96"/>
      <c r="T384" s="96"/>
      <c r="U384" s="96"/>
      <c r="V384" s="236"/>
      <c r="W384" s="218"/>
      <c r="AE384" s="74"/>
    </row>
    <row r="385" spans="1:39" x14ac:dyDescent="0.25">
      <c r="A385" s="219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AF385" s="385"/>
    </row>
    <row r="386" spans="1:39" x14ac:dyDescent="0.25">
      <c r="A386" s="220"/>
      <c r="B386" s="221"/>
      <c r="C386" s="221"/>
      <c r="D386" s="221"/>
      <c r="E386" s="221"/>
      <c r="F386" s="221"/>
      <c r="G386" s="221"/>
      <c r="H386" s="221"/>
      <c r="I386" s="221"/>
      <c r="J386" s="221"/>
      <c r="K386" s="221"/>
      <c r="L386" s="221"/>
      <c r="M386" s="221"/>
      <c r="AF386" s="385"/>
    </row>
    <row r="387" spans="1:39" s="163" customFormat="1" ht="15.75" thickBot="1" x14ac:dyDescent="0.3">
      <c r="O387" s="450"/>
    </row>
    <row r="388" spans="1:39" ht="15.75" thickBot="1" x14ac:dyDescent="0.3">
      <c r="N388" s="1"/>
      <c r="O388" s="451"/>
      <c r="P388" s="164"/>
      <c r="Q388" s="93"/>
      <c r="R388" s="93"/>
      <c r="S388" s="93"/>
      <c r="T388" s="93"/>
      <c r="U388" s="93"/>
      <c r="V388" s="165"/>
      <c r="W388" s="166"/>
      <c r="X388" s="88"/>
      <c r="Y388" s="105"/>
      <c r="Z388" s="104"/>
      <c r="AA388" s="104"/>
      <c r="AB388" s="104"/>
      <c r="AC388" s="104"/>
      <c r="AD388" s="104"/>
      <c r="AE388" s="167"/>
      <c r="AF388" s="168"/>
      <c r="AG388" s="169"/>
      <c r="AI388" s="170"/>
      <c r="AJ388" s="170"/>
      <c r="AK388" s="170"/>
      <c r="AL388" s="171"/>
      <c r="AM388" s="170"/>
    </row>
    <row r="389" spans="1:39" x14ac:dyDescent="0.25">
      <c r="N389" s="1"/>
      <c r="O389" s="451"/>
      <c r="P389" s="172"/>
      <c r="Q389" s="426"/>
      <c r="R389" s="426"/>
      <c r="S389" s="426"/>
      <c r="T389" s="426"/>
      <c r="U389" s="426"/>
      <c r="V389" s="83"/>
      <c r="W389" s="173"/>
      <c r="X389" s="580"/>
      <c r="Y389" s="174"/>
      <c r="Z389" s="382"/>
      <c r="AA389" s="382"/>
      <c r="AB389" s="382"/>
      <c r="AC389" s="382"/>
      <c r="AD389" s="382"/>
      <c r="AE389" s="175"/>
      <c r="AF389" s="176"/>
      <c r="AG389" s="177"/>
      <c r="AI389" s="171"/>
      <c r="AJ389" s="170"/>
      <c r="AK389" s="170"/>
      <c r="AL389" s="171"/>
      <c r="AM389" s="171"/>
    </row>
    <row r="390" spans="1:39" x14ac:dyDescent="0.25">
      <c r="N390" s="1"/>
      <c r="O390" s="451"/>
      <c r="P390" s="179"/>
      <c r="Q390" s="180"/>
      <c r="R390" s="180"/>
      <c r="S390" s="180"/>
      <c r="T390" s="180"/>
      <c r="U390" s="180"/>
      <c r="V390" s="365"/>
      <c r="W390" s="366"/>
      <c r="X390" s="581"/>
      <c r="Y390" s="181"/>
      <c r="Z390" s="384"/>
      <c r="AA390" s="384"/>
      <c r="AB390" s="384"/>
      <c r="AC390" s="384"/>
      <c r="AD390" s="384"/>
      <c r="AE390" s="175"/>
      <c r="AF390" s="176"/>
      <c r="AG390" s="177"/>
      <c r="AI390" s="170"/>
      <c r="AJ390" s="170"/>
      <c r="AK390" s="170"/>
      <c r="AL390" s="182"/>
      <c r="AM390" s="170"/>
    </row>
    <row r="391" spans="1:39" x14ac:dyDescent="0.25">
      <c r="N391" s="1"/>
      <c r="O391" s="451"/>
      <c r="P391" s="179"/>
      <c r="Q391" s="180"/>
      <c r="R391" s="180"/>
      <c r="S391" s="180"/>
      <c r="T391" s="180"/>
      <c r="U391" s="180"/>
      <c r="V391" s="180"/>
      <c r="W391" s="173"/>
      <c r="X391" s="581"/>
      <c r="Y391" s="183"/>
      <c r="Z391" s="372"/>
      <c r="AA391" s="372"/>
      <c r="AB391" s="372"/>
      <c r="AC391" s="372"/>
      <c r="AD391" s="372"/>
      <c r="AE391" s="184"/>
      <c r="AF391" s="185"/>
      <c r="AG391" s="186"/>
      <c r="AI391" s="170"/>
      <c r="AJ391" s="170"/>
      <c r="AK391" s="170"/>
      <c r="AL391" s="182"/>
      <c r="AM391" s="170"/>
    </row>
    <row r="392" spans="1:39" x14ac:dyDescent="0.25">
      <c r="N392" s="1"/>
      <c r="O392" s="451"/>
      <c r="P392" s="162"/>
      <c r="Q392" s="160"/>
      <c r="R392" s="160"/>
      <c r="S392" s="160"/>
      <c r="T392" s="160"/>
      <c r="U392" s="160"/>
      <c r="V392" s="235"/>
      <c r="W392" s="364"/>
      <c r="X392" s="581"/>
      <c r="Y392" s="183"/>
      <c r="Z392" s="372"/>
      <c r="AA392" s="372"/>
      <c r="AB392" s="372"/>
      <c r="AC392" s="372"/>
      <c r="AD392" s="372"/>
      <c r="AE392" s="184"/>
      <c r="AF392" s="185"/>
      <c r="AG392" s="186"/>
      <c r="AI392" s="170"/>
      <c r="AJ392" s="170"/>
      <c r="AK392" s="170"/>
      <c r="AL392" s="182"/>
      <c r="AM392" s="170"/>
    </row>
    <row r="393" spans="1:39" x14ac:dyDescent="0.25">
      <c r="N393" s="1"/>
      <c r="O393" s="451"/>
      <c r="P393" s="428"/>
      <c r="Q393" s="429"/>
      <c r="R393" s="429"/>
      <c r="S393" s="429"/>
      <c r="T393" s="429"/>
      <c r="U393" s="429"/>
      <c r="V393" s="430"/>
      <c r="W393" s="431"/>
      <c r="X393" s="581"/>
      <c r="Y393" s="191"/>
      <c r="Z393" s="374"/>
      <c r="AA393" s="374"/>
      <c r="AB393" s="374"/>
      <c r="AC393" s="374"/>
      <c r="AD393" s="374"/>
      <c r="AE393" s="192"/>
      <c r="AF393" s="193"/>
      <c r="AG393" s="194"/>
      <c r="AI393" s="171"/>
      <c r="AJ393" s="171"/>
      <c r="AK393" s="171"/>
      <c r="AL393" s="171"/>
      <c r="AM393" s="171"/>
    </row>
    <row r="394" spans="1:39" x14ac:dyDescent="0.25">
      <c r="N394" s="1"/>
      <c r="O394" s="451"/>
      <c r="P394" s="432"/>
      <c r="Q394" s="433"/>
      <c r="R394" s="433"/>
      <c r="S394" s="433"/>
      <c r="T394" s="433"/>
      <c r="U394" s="433"/>
      <c r="V394" s="434"/>
      <c r="W394" s="435"/>
      <c r="X394" s="581"/>
      <c r="Y394" s="191"/>
      <c r="Z394" s="374"/>
      <c r="AA394" s="374"/>
      <c r="AB394" s="374"/>
      <c r="AC394" s="374"/>
      <c r="AD394" s="374"/>
      <c r="AE394" s="192"/>
      <c r="AF394" s="193"/>
      <c r="AG394" s="194"/>
      <c r="AI394" s="170"/>
      <c r="AJ394" s="170"/>
      <c r="AK394" s="182"/>
      <c r="AL394" s="171"/>
      <c r="AM394" s="170"/>
    </row>
    <row r="395" spans="1:39" x14ac:dyDescent="0.25">
      <c r="N395" s="1"/>
      <c r="O395" s="451"/>
      <c r="P395" s="432"/>
      <c r="Q395" s="433"/>
      <c r="R395" s="433"/>
      <c r="S395" s="433"/>
      <c r="T395" s="433"/>
      <c r="U395" s="433"/>
      <c r="V395" s="433"/>
      <c r="W395" s="431"/>
      <c r="X395" s="581"/>
      <c r="Y395" s="197"/>
      <c r="Z395" s="376"/>
      <c r="AA395" s="376"/>
      <c r="AB395" s="376"/>
      <c r="AC395" s="376"/>
      <c r="AD395" s="376"/>
      <c r="AE395" s="198"/>
      <c r="AF395" s="199"/>
      <c r="AG395" s="200"/>
      <c r="AI395" s="170"/>
      <c r="AJ395" s="170"/>
      <c r="AK395" s="182"/>
      <c r="AL395" s="171"/>
      <c r="AM395" s="170"/>
    </row>
    <row r="396" spans="1:39" x14ac:dyDescent="0.25">
      <c r="N396" s="1"/>
      <c r="O396" s="451"/>
      <c r="P396" s="162"/>
      <c r="Q396" s="43"/>
      <c r="R396" s="43"/>
      <c r="S396" s="43"/>
      <c r="T396" s="43"/>
      <c r="U396" s="43"/>
      <c r="V396" s="235"/>
      <c r="W396" s="364"/>
      <c r="X396" s="581"/>
      <c r="Y396" s="197"/>
      <c r="Z396" s="376"/>
      <c r="AA396" s="376"/>
      <c r="AB396" s="376"/>
      <c r="AC396" s="376"/>
      <c r="AD396" s="376"/>
      <c r="AE396" s="198"/>
      <c r="AF396" s="199"/>
      <c r="AG396" s="200"/>
    </row>
    <row r="397" spans="1:39" x14ac:dyDescent="0.25">
      <c r="P397" s="203"/>
      <c r="Q397" s="427"/>
      <c r="R397" s="427"/>
      <c r="S397" s="427"/>
      <c r="T397" s="427"/>
      <c r="U397" s="427"/>
      <c r="V397" s="204"/>
      <c r="W397" s="205"/>
      <c r="X397" s="581"/>
      <c r="Y397" s="206"/>
      <c r="Z397" s="414"/>
      <c r="AA397" s="414"/>
      <c r="AB397" s="414"/>
      <c r="AC397" s="414"/>
      <c r="AD397" s="414"/>
      <c r="AE397" s="49"/>
      <c r="AF397" s="207"/>
      <c r="AG397" s="208"/>
    </row>
    <row r="398" spans="1:39" ht="15.75" thickBot="1" x14ac:dyDescent="0.3">
      <c r="P398" s="210"/>
      <c r="Q398" s="211"/>
      <c r="R398" s="211"/>
      <c r="S398" s="211"/>
      <c r="T398" s="211"/>
      <c r="U398" s="211"/>
      <c r="V398" s="369"/>
      <c r="W398" s="370"/>
      <c r="X398" s="582"/>
      <c r="Y398" s="212"/>
      <c r="Z398" s="416"/>
      <c r="AA398" s="416"/>
      <c r="AB398" s="416"/>
      <c r="AC398" s="416"/>
      <c r="AD398" s="416"/>
      <c r="AE398" s="213"/>
      <c r="AF398" s="214"/>
      <c r="AG398" s="208"/>
    </row>
    <row r="399" spans="1:39" x14ac:dyDescent="0.25">
      <c r="A399" s="215"/>
      <c r="B399" s="215"/>
      <c r="C399" s="215"/>
      <c r="D399" s="215"/>
      <c r="E399" s="215"/>
      <c r="F399" s="215"/>
      <c r="G399" s="215"/>
      <c r="H399" s="215"/>
      <c r="I399" s="215"/>
      <c r="J399" s="215"/>
      <c r="K399" s="215"/>
      <c r="L399" s="215"/>
      <c r="M399" s="215"/>
      <c r="P399" s="210"/>
      <c r="Q399" s="211"/>
      <c r="R399" s="211"/>
      <c r="S399" s="211"/>
      <c r="T399" s="211"/>
      <c r="U399" s="211"/>
      <c r="V399" s="211"/>
      <c r="W399" s="205"/>
      <c r="AE399" s="74"/>
    </row>
    <row r="400" spans="1:39" ht="15.75" thickBot="1" x14ac:dyDescent="0.3">
      <c r="A400" s="216"/>
      <c r="B400" s="217"/>
      <c r="C400" s="217"/>
      <c r="D400" s="217"/>
      <c r="E400" s="217"/>
      <c r="F400" s="217"/>
      <c r="G400" s="217"/>
      <c r="H400" s="217"/>
      <c r="I400" s="217"/>
      <c r="J400" s="217"/>
      <c r="K400" s="217"/>
      <c r="L400" s="217"/>
      <c r="M400" s="217"/>
      <c r="P400" s="95"/>
      <c r="Q400" s="96"/>
      <c r="R400" s="96"/>
      <c r="S400" s="96"/>
      <c r="T400" s="96"/>
      <c r="U400" s="96"/>
      <c r="V400" s="236"/>
      <c r="W400" s="218"/>
      <c r="AE400" s="74"/>
    </row>
    <row r="401" spans="1:39" x14ac:dyDescent="0.25">
      <c r="A401" s="219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AF401" s="385"/>
    </row>
    <row r="402" spans="1:39" x14ac:dyDescent="0.25">
      <c r="A402" s="220"/>
      <c r="B402" s="221"/>
      <c r="C402" s="221"/>
      <c r="D402" s="221"/>
      <c r="E402" s="221"/>
      <c r="F402" s="221"/>
      <c r="G402" s="221"/>
      <c r="H402" s="221"/>
      <c r="I402" s="221"/>
      <c r="J402" s="221"/>
      <c r="K402" s="221"/>
      <c r="L402" s="221"/>
      <c r="M402" s="221"/>
      <c r="AF402" s="385"/>
    </row>
    <row r="403" spans="1:39" s="163" customFormat="1" ht="15.75" thickBot="1" x14ac:dyDescent="0.3">
      <c r="O403" s="450"/>
    </row>
    <row r="404" spans="1:39" ht="15.75" thickBot="1" x14ac:dyDescent="0.3">
      <c r="O404" s="451"/>
      <c r="P404" s="164"/>
      <c r="Q404" s="93"/>
      <c r="R404" s="93"/>
      <c r="S404" s="93"/>
      <c r="T404" s="93"/>
      <c r="U404" s="93"/>
      <c r="V404" s="165"/>
      <c r="W404" s="166"/>
      <c r="X404" s="88"/>
      <c r="Y404" s="105"/>
      <c r="Z404" s="104"/>
      <c r="AA404" s="104"/>
      <c r="AB404" s="104"/>
      <c r="AC404" s="104"/>
      <c r="AD404" s="104"/>
      <c r="AE404" s="167"/>
      <c r="AF404" s="168"/>
      <c r="AG404" s="169"/>
      <c r="AI404" s="170"/>
      <c r="AJ404" s="170"/>
      <c r="AK404" s="170"/>
      <c r="AL404" s="171"/>
      <c r="AM404" s="170"/>
    </row>
    <row r="405" spans="1:39" x14ac:dyDescent="0.25">
      <c r="O405" s="451"/>
      <c r="P405" s="172"/>
      <c r="Q405" s="426"/>
      <c r="R405" s="426"/>
      <c r="S405" s="426"/>
      <c r="T405" s="426"/>
      <c r="U405" s="426"/>
      <c r="V405" s="83"/>
      <c r="W405" s="173"/>
      <c r="X405" s="580"/>
      <c r="Y405" s="174"/>
      <c r="Z405" s="382"/>
      <c r="AA405" s="382"/>
      <c r="AB405" s="382"/>
      <c r="AC405" s="382"/>
      <c r="AD405" s="382"/>
      <c r="AE405" s="175"/>
      <c r="AF405" s="176"/>
      <c r="AG405" s="177"/>
      <c r="AI405" s="171"/>
      <c r="AJ405" s="170"/>
      <c r="AK405" s="170"/>
      <c r="AL405" s="171"/>
      <c r="AM405" s="171"/>
    </row>
    <row r="406" spans="1:39" x14ac:dyDescent="0.25">
      <c r="O406" s="451"/>
      <c r="P406" s="179"/>
      <c r="Q406" s="180"/>
      <c r="R406" s="180"/>
      <c r="S406" s="180"/>
      <c r="T406" s="180"/>
      <c r="U406" s="180"/>
      <c r="V406" s="365"/>
      <c r="W406" s="366"/>
      <c r="X406" s="581"/>
      <c r="Y406" s="181"/>
      <c r="Z406" s="384"/>
      <c r="AA406" s="384"/>
      <c r="AB406" s="384"/>
      <c r="AC406" s="384"/>
      <c r="AD406" s="384"/>
      <c r="AE406" s="175"/>
      <c r="AF406" s="176"/>
      <c r="AG406" s="177"/>
      <c r="AI406" s="170"/>
      <c r="AJ406" s="170"/>
      <c r="AK406" s="170"/>
      <c r="AL406" s="182"/>
      <c r="AM406" s="170"/>
    </row>
    <row r="407" spans="1:39" x14ac:dyDescent="0.25">
      <c r="O407" s="451"/>
      <c r="P407" s="179"/>
      <c r="Q407" s="180"/>
      <c r="R407" s="180"/>
      <c r="S407" s="180"/>
      <c r="T407" s="180"/>
      <c r="U407" s="180"/>
      <c r="V407" s="180"/>
      <c r="W407" s="173"/>
      <c r="X407" s="581"/>
      <c r="Y407" s="183"/>
      <c r="Z407" s="372"/>
      <c r="AA407" s="372"/>
      <c r="AB407" s="372"/>
      <c r="AC407" s="372"/>
      <c r="AD407" s="372"/>
      <c r="AE407" s="184"/>
      <c r="AF407" s="185"/>
      <c r="AG407" s="186"/>
      <c r="AI407" s="170"/>
      <c r="AJ407" s="170"/>
      <c r="AK407" s="170"/>
      <c r="AL407" s="182"/>
      <c r="AM407" s="170"/>
    </row>
    <row r="408" spans="1:39" x14ac:dyDescent="0.25">
      <c r="O408" s="451"/>
      <c r="P408" s="162"/>
      <c r="Q408" s="160"/>
      <c r="R408" s="160"/>
      <c r="S408" s="160"/>
      <c r="T408" s="160"/>
      <c r="U408" s="160"/>
      <c r="V408" s="235"/>
      <c r="W408" s="364"/>
      <c r="X408" s="581"/>
      <c r="Y408" s="183"/>
      <c r="Z408" s="372"/>
      <c r="AA408" s="372"/>
      <c r="AB408" s="372"/>
      <c r="AC408" s="372"/>
      <c r="AD408" s="372"/>
      <c r="AE408" s="184"/>
      <c r="AF408" s="185"/>
      <c r="AG408" s="186"/>
      <c r="AI408" s="170"/>
      <c r="AJ408" s="170"/>
      <c r="AK408" s="170"/>
      <c r="AL408" s="182"/>
      <c r="AM408" s="170"/>
    </row>
    <row r="409" spans="1:39" x14ac:dyDescent="0.25">
      <c r="O409" s="451"/>
      <c r="P409" s="428"/>
      <c r="Q409" s="429"/>
      <c r="R409" s="429"/>
      <c r="S409" s="429"/>
      <c r="T409" s="429"/>
      <c r="U409" s="429"/>
      <c r="V409" s="430"/>
      <c r="W409" s="431"/>
      <c r="X409" s="581"/>
      <c r="Y409" s="191"/>
      <c r="Z409" s="374"/>
      <c r="AA409" s="374"/>
      <c r="AB409" s="374"/>
      <c r="AC409" s="374"/>
      <c r="AD409" s="374"/>
      <c r="AE409" s="192"/>
      <c r="AF409" s="193"/>
      <c r="AG409" s="194"/>
      <c r="AI409" s="171"/>
      <c r="AJ409" s="171"/>
      <c r="AK409" s="171"/>
      <c r="AL409" s="171"/>
      <c r="AM409" s="171"/>
    </row>
    <row r="410" spans="1:39" x14ac:dyDescent="0.25">
      <c r="O410" s="451"/>
      <c r="P410" s="432"/>
      <c r="Q410" s="433"/>
      <c r="R410" s="433"/>
      <c r="S410" s="433"/>
      <c r="T410" s="433"/>
      <c r="U410" s="433"/>
      <c r="V410" s="434"/>
      <c r="W410" s="435"/>
      <c r="X410" s="581"/>
      <c r="Y410" s="191"/>
      <c r="Z410" s="374"/>
      <c r="AA410" s="374"/>
      <c r="AB410" s="374"/>
      <c r="AC410" s="374"/>
      <c r="AD410" s="374"/>
      <c r="AE410" s="192"/>
      <c r="AF410" s="193"/>
      <c r="AG410" s="194"/>
      <c r="AI410" s="170"/>
      <c r="AJ410" s="170"/>
      <c r="AK410" s="182"/>
      <c r="AL410" s="171"/>
      <c r="AM410" s="170"/>
    </row>
    <row r="411" spans="1:39" x14ac:dyDescent="0.25">
      <c r="O411" s="451"/>
      <c r="P411" s="432"/>
      <c r="Q411" s="433"/>
      <c r="R411" s="433"/>
      <c r="S411" s="433"/>
      <c r="T411" s="433"/>
      <c r="U411" s="433"/>
      <c r="V411" s="433"/>
      <c r="W411" s="431"/>
      <c r="X411" s="581"/>
      <c r="Y411" s="197"/>
      <c r="Z411" s="376"/>
      <c r="AA411" s="376"/>
      <c r="AB411" s="376"/>
      <c r="AC411" s="376"/>
      <c r="AD411" s="376"/>
      <c r="AE411" s="198"/>
      <c r="AF411" s="199"/>
      <c r="AG411" s="200"/>
      <c r="AI411" s="170"/>
      <c r="AJ411" s="170"/>
      <c r="AK411" s="182"/>
      <c r="AL411" s="171"/>
      <c r="AM411" s="170"/>
    </row>
    <row r="412" spans="1:39" x14ac:dyDescent="0.25">
      <c r="O412" s="451"/>
      <c r="P412" s="162"/>
      <c r="Q412" s="43"/>
      <c r="R412" s="43"/>
      <c r="S412" s="43"/>
      <c r="T412" s="43"/>
      <c r="U412" s="43"/>
      <c r="V412" s="235"/>
      <c r="W412" s="364"/>
      <c r="X412" s="581"/>
      <c r="Y412" s="197"/>
      <c r="Z412" s="376"/>
      <c r="AA412" s="376"/>
      <c r="AB412" s="376"/>
      <c r="AC412" s="376"/>
      <c r="AD412" s="376"/>
      <c r="AE412" s="198"/>
      <c r="AF412" s="199"/>
      <c r="AG412" s="200"/>
    </row>
    <row r="413" spans="1:39" x14ac:dyDescent="0.25">
      <c r="P413" s="203"/>
      <c r="Q413" s="427"/>
      <c r="R413" s="427"/>
      <c r="S413" s="427"/>
      <c r="T413" s="427"/>
      <c r="U413" s="427"/>
      <c r="V413" s="204"/>
      <c r="W413" s="205"/>
      <c r="X413" s="581"/>
      <c r="Y413" s="206"/>
      <c r="Z413" s="414"/>
      <c r="AA413" s="414"/>
      <c r="AB413" s="414"/>
      <c r="AC413" s="414"/>
      <c r="AD413" s="414"/>
      <c r="AE413" s="49"/>
      <c r="AF413" s="207"/>
      <c r="AG413" s="208"/>
    </row>
    <row r="414" spans="1:39" ht="15.75" thickBot="1" x14ac:dyDescent="0.3">
      <c r="P414" s="210"/>
      <c r="Q414" s="211"/>
      <c r="R414" s="211"/>
      <c r="S414" s="211"/>
      <c r="T414" s="211"/>
      <c r="U414" s="211"/>
      <c r="V414" s="369"/>
      <c r="W414" s="370"/>
      <c r="X414" s="582"/>
      <c r="Y414" s="212"/>
      <c r="Z414" s="416"/>
      <c r="AA414" s="416"/>
      <c r="AB414" s="416"/>
      <c r="AC414" s="416"/>
      <c r="AD414" s="416"/>
      <c r="AE414" s="213"/>
      <c r="AF414" s="214"/>
      <c r="AG414" s="208"/>
    </row>
    <row r="415" spans="1:39" x14ac:dyDescent="0.25">
      <c r="A415" s="215"/>
      <c r="B415" s="215"/>
      <c r="C415" s="215"/>
      <c r="D415" s="215"/>
      <c r="E415" s="215"/>
      <c r="F415" s="215"/>
      <c r="G415" s="215"/>
      <c r="H415" s="215"/>
      <c r="I415" s="215"/>
      <c r="J415" s="215"/>
      <c r="K415" s="215"/>
      <c r="L415" s="215"/>
      <c r="M415" s="215"/>
      <c r="P415" s="210"/>
      <c r="Q415" s="211"/>
      <c r="R415" s="211"/>
      <c r="S415" s="211"/>
      <c r="T415" s="211"/>
      <c r="U415" s="211"/>
      <c r="V415" s="211"/>
      <c r="W415" s="205"/>
      <c r="AE415" s="74"/>
    </row>
    <row r="416" spans="1:39" ht="15.75" thickBot="1" x14ac:dyDescent="0.3">
      <c r="A416" s="216"/>
      <c r="B416" s="217"/>
      <c r="C416" s="217"/>
      <c r="D416" s="217"/>
      <c r="E416" s="217"/>
      <c r="F416" s="217"/>
      <c r="G416" s="217"/>
      <c r="H416" s="217"/>
      <c r="I416" s="217"/>
      <c r="J416" s="217"/>
      <c r="K416" s="217"/>
      <c r="L416" s="217"/>
      <c r="M416" s="217"/>
      <c r="P416" s="95"/>
      <c r="Q416" s="96"/>
      <c r="R416" s="96"/>
      <c r="S416" s="96"/>
      <c r="T416" s="96"/>
      <c r="U416" s="96"/>
      <c r="V416" s="236"/>
      <c r="W416" s="218"/>
      <c r="AE416" s="74"/>
    </row>
    <row r="417" spans="1:39" x14ac:dyDescent="0.25">
      <c r="A417" s="219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AF417" s="385"/>
    </row>
    <row r="418" spans="1:39" x14ac:dyDescent="0.25">
      <c r="A418" s="220"/>
      <c r="B418" s="221"/>
      <c r="C418" s="221"/>
      <c r="D418" s="221"/>
      <c r="E418" s="221"/>
      <c r="F418" s="221"/>
      <c r="G418" s="221"/>
      <c r="H418" s="221"/>
      <c r="I418" s="221"/>
      <c r="J418" s="221"/>
      <c r="K418" s="221"/>
      <c r="L418" s="221"/>
      <c r="M418" s="221"/>
      <c r="AF418" s="385"/>
    </row>
    <row r="419" spans="1:39" s="163" customFormat="1" ht="15.75" thickBot="1" x14ac:dyDescent="0.3">
      <c r="O419" s="450"/>
    </row>
    <row r="420" spans="1:39" ht="15.75" thickBot="1" x14ac:dyDescent="0.3">
      <c r="O420" s="451"/>
      <c r="P420" s="164"/>
      <c r="Q420" s="104"/>
      <c r="R420" s="104"/>
      <c r="S420" s="104"/>
      <c r="T420" s="104"/>
      <c r="U420" s="104"/>
      <c r="V420" s="165"/>
      <c r="W420" s="166"/>
      <c r="X420" s="88"/>
      <c r="Y420" s="105"/>
      <c r="Z420" s="104"/>
      <c r="AA420" s="104"/>
      <c r="AB420" s="104"/>
      <c r="AC420" s="104"/>
      <c r="AD420" s="104"/>
      <c r="AE420" s="167"/>
      <c r="AF420" s="168"/>
      <c r="AG420" s="169"/>
      <c r="AI420" s="170"/>
      <c r="AJ420" s="170"/>
      <c r="AK420" s="170"/>
      <c r="AL420" s="171"/>
      <c r="AM420" s="170"/>
    </row>
    <row r="421" spans="1:39" x14ac:dyDescent="0.25">
      <c r="O421" s="451"/>
      <c r="P421" s="172"/>
      <c r="Q421" s="425"/>
      <c r="R421" s="426"/>
      <c r="S421" s="426"/>
      <c r="T421" s="426"/>
      <c r="U421" s="426"/>
      <c r="V421" s="83"/>
      <c r="W421" s="173"/>
      <c r="X421" s="580"/>
      <c r="Y421" s="174"/>
      <c r="Z421" s="381"/>
      <c r="AA421" s="382"/>
      <c r="AB421" s="382"/>
      <c r="AC421" s="382"/>
      <c r="AD421" s="382"/>
      <c r="AE421" s="175"/>
      <c r="AF421" s="176"/>
      <c r="AG421" s="177"/>
      <c r="AI421" s="171"/>
      <c r="AJ421" s="170"/>
      <c r="AK421" s="170"/>
      <c r="AL421" s="171"/>
      <c r="AM421" s="171"/>
    </row>
    <row r="422" spans="1:39" x14ac:dyDescent="0.25">
      <c r="O422" s="451"/>
      <c r="P422" s="179"/>
      <c r="Q422" s="179"/>
      <c r="R422" s="180"/>
      <c r="S422" s="180"/>
      <c r="T422" s="180"/>
      <c r="U422" s="180"/>
      <c r="V422" s="365"/>
      <c r="W422" s="366"/>
      <c r="X422" s="581"/>
      <c r="Y422" s="181"/>
      <c r="Z422" s="381"/>
      <c r="AA422" s="382"/>
      <c r="AB422" s="382"/>
      <c r="AC422" s="382"/>
      <c r="AD422" s="382"/>
      <c r="AE422" s="175"/>
      <c r="AF422" s="176"/>
      <c r="AG422" s="177"/>
      <c r="AI422" s="170"/>
      <c r="AJ422" s="170"/>
      <c r="AK422" s="170"/>
      <c r="AL422" s="182"/>
      <c r="AM422" s="170"/>
    </row>
    <row r="423" spans="1:39" x14ac:dyDescent="0.25">
      <c r="O423" s="451"/>
      <c r="P423" s="179"/>
      <c r="Q423" s="179"/>
      <c r="R423" s="180"/>
      <c r="S423" s="180"/>
      <c r="T423" s="180"/>
      <c r="U423" s="180"/>
      <c r="V423" s="180"/>
      <c r="W423" s="173"/>
      <c r="X423" s="581"/>
      <c r="Y423" s="183"/>
      <c r="Z423" s="407"/>
      <c r="AA423" s="408"/>
      <c r="AB423" s="408"/>
      <c r="AC423" s="408"/>
      <c r="AD423" s="408"/>
      <c r="AE423" s="184"/>
      <c r="AF423" s="185"/>
      <c r="AG423" s="186"/>
      <c r="AI423" s="170"/>
      <c r="AJ423" s="170"/>
      <c r="AK423" s="170"/>
      <c r="AL423" s="182"/>
      <c r="AM423" s="170"/>
    </row>
    <row r="424" spans="1:39" x14ac:dyDescent="0.25">
      <c r="O424" s="451"/>
      <c r="P424" s="162"/>
      <c r="Q424" s="343"/>
      <c r="R424" s="160"/>
      <c r="S424" s="160"/>
      <c r="T424" s="160"/>
      <c r="U424" s="160"/>
      <c r="V424" s="235"/>
      <c r="W424" s="364"/>
      <c r="X424" s="581"/>
      <c r="Y424" s="183"/>
      <c r="Z424" s="407"/>
      <c r="AA424" s="408"/>
      <c r="AB424" s="408"/>
      <c r="AC424" s="408"/>
      <c r="AD424" s="408"/>
      <c r="AE424" s="184"/>
      <c r="AF424" s="185"/>
      <c r="AG424" s="186"/>
      <c r="AI424" s="170"/>
      <c r="AJ424" s="170"/>
      <c r="AK424" s="170"/>
      <c r="AL424" s="182"/>
      <c r="AM424" s="170"/>
    </row>
    <row r="425" spans="1:39" x14ac:dyDescent="0.25">
      <c r="O425" s="451"/>
      <c r="P425" s="428"/>
      <c r="Q425" s="429"/>
      <c r="R425" s="429"/>
      <c r="S425" s="429"/>
      <c r="T425" s="429"/>
      <c r="U425" s="429"/>
      <c r="V425" s="430"/>
      <c r="W425" s="431"/>
      <c r="X425" s="581"/>
      <c r="Y425" s="191"/>
      <c r="Z425" s="409"/>
      <c r="AA425" s="410"/>
      <c r="AB425" s="410"/>
      <c r="AC425" s="410"/>
      <c r="AD425" s="410"/>
      <c r="AE425" s="192"/>
      <c r="AF425" s="193"/>
      <c r="AG425" s="194"/>
      <c r="AI425" s="171"/>
      <c r="AJ425" s="171"/>
      <c r="AK425" s="171"/>
      <c r="AL425" s="171"/>
      <c r="AM425" s="171"/>
    </row>
    <row r="426" spans="1:39" x14ac:dyDescent="0.25">
      <c r="O426" s="451"/>
      <c r="P426" s="432"/>
      <c r="Q426" s="432"/>
      <c r="R426" s="433"/>
      <c r="S426" s="433"/>
      <c r="T426" s="433"/>
      <c r="U426" s="433"/>
      <c r="V426" s="434"/>
      <c r="W426" s="435"/>
      <c r="X426" s="581"/>
      <c r="Y426" s="191"/>
      <c r="Z426" s="409"/>
      <c r="AA426" s="410"/>
      <c r="AB426" s="410"/>
      <c r="AC426" s="410"/>
      <c r="AD426" s="410"/>
      <c r="AE426" s="192"/>
      <c r="AF426" s="193"/>
      <c r="AG426" s="194"/>
      <c r="AI426" s="170"/>
      <c r="AJ426" s="170"/>
      <c r="AK426" s="182"/>
      <c r="AL426" s="171"/>
      <c r="AM426" s="170"/>
    </row>
    <row r="427" spans="1:39" x14ac:dyDescent="0.25">
      <c r="O427" s="451"/>
      <c r="P427" s="432"/>
      <c r="Q427" s="432"/>
      <c r="R427" s="433"/>
      <c r="S427" s="433"/>
      <c r="T427" s="433"/>
      <c r="U427" s="433"/>
      <c r="V427" s="433"/>
      <c r="W427" s="431"/>
      <c r="X427" s="581"/>
      <c r="Y427" s="197"/>
      <c r="Z427" s="411"/>
      <c r="AA427" s="412"/>
      <c r="AB427" s="412"/>
      <c r="AC427" s="412"/>
      <c r="AD427" s="412"/>
      <c r="AE427" s="198"/>
      <c r="AF427" s="199"/>
      <c r="AG427" s="200"/>
      <c r="AI427" s="170"/>
      <c r="AJ427" s="170"/>
      <c r="AK427" s="182"/>
      <c r="AL427" s="171"/>
      <c r="AM427" s="170"/>
    </row>
    <row r="428" spans="1:39" x14ac:dyDescent="0.25">
      <c r="O428" s="451"/>
      <c r="P428" s="162"/>
      <c r="Q428" s="343"/>
      <c r="R428" s="43"/>
      <c r="S428" s="43"/>
      <c r="T428" s="43"/>
      <c r="U428" s="43"/>
      <c r="V428" s="235"/>
      <c r="W428" s="364"/>
      <c r="X428" s="581"/>
      <c r="Y428" s="197"/>
      <c r="Z428" s="411"/>
      <c r="AA428" s="412"/>
      <c r="AB428" s="412"/>
      <c r="AC428" s="412"/>
      <c r="AD428" s="412"/>
      <c r="AE428" s="198"/>
      <c r="AF428" s="199"/>
      <c r="AG428" s="200"/>
    </row>
    <row r="429" spans="1:39" x14ac:dyDescent="0.25">
      <c r="P429" s="203"/>
      <c r="Q429" s="427"/>
      <c r="R429" s="427"/>
      <c r="S429" s="427"/>
      <c r="T429" s="427"/>
      <c r="U429" s="427"/>
      <c r="V429" s="204"/>
      <c r="W429" s="205"/>
      <c r="X429" s="581"/>
      <c r="Y429" s="206"/>
      <c r="Z429" s="413"/>
      <c r="AA429" s="414"/>
      <c r="AB429" s="414"/>
      <c r="AC429" s="414"/>
      <c r="AD429" s="414"/>
      <c r="AE429" s="49"/>
      <c r="AF429" s="207"/>
      <c r="AG429" s="208"/>
    </row>
    <row r="430" spans="1:39" ht="15.75" thickBot="1" x14ac:dyDescent="0.3">
      <c r="P430" s="210"/>
      <c r="Q430" s="210"/>
      <c r="R430" s="211"/>
      <c r="S430" s="211"/>
      <c r="T430" s="211"/>
      <c r="U430" s="211"/>
      <c r="V430" s="369"/>
      <c r="W430" s="370"/>
      <c r="X430" s="582"/>
      <c r="Y430" s="212"/>
      <c r="Z430" s="415"/>
      <c r="AA430" s="416"/>
      <c r="AB430" s="416"/>
      <c r="AC430" s="416"/>
      <c r="AD430" s="416"/>
      <c r="AE430" s="213"/>
      <c r="AF430" s="214"/>
      <c r="AG430" s="208"/>
    </row>
    <row r="431" spans="1:39" x14ac:dyDescent="0.25">
      <c r="A431" s="215"/>
      <c r="B431" s="215"/>
      <c r="C431" s="215"/>
      <c r="D431" s="215"/>
      <c r="E431" s="215"/>
      <c r="F431" s="215"/>
      <c r="G431" s="215"/>
      <c r="H431" s="215"/>
      <c r="I431" s="215"/>
      <c r="J431" s="215"/>
      <c r="K431" s="215"/>
      <c r="L431" s="215"/>
      <c r="M431" s="215"/>
      <c r="P431" s="210"/>
      <c r="Q431" s="210"/>
      <c r="R431" s="211"/>
      <c r="S431" s="211"/>
      <c r="T431" s="211"/>
      <c r="U431" s="211"/>
      <c r="V431" s="211"/>
      <c r="W431" s="205"/>
      <c r="AE431" s="74"/>
    </row>
    <row r="432" spans="1:39" ht="15.75" thickBot="1" x14ac:dyDescent="0.3">
      <c r="A432" s="216"/>
      <c r="B432" s="217"/>
      <c r="C432" s="217"/>
      <c r="D432" s="217"/>
      <c r="E432" s="217"/>
      <c r="F432" s="217"/>
      <c r="G432" s="217"/>
      <c r="H432" s="217"/>
      <c r="I432" s="217"/>
      <c r="J432" s="217"/>
      <c r="K432" s="217"/>
      <c r="L432" s="217"/>
      <c r="M432" s="217"/>
      <c r="P432" s="95"/>
      <c r="Q432" s="95"/>
      <c r="R432" s="96"/>
      <c r="S432" s="96"/>
      <c r="T432" s="96"/>
      <c r="U432" s="96"/>
      <c r="V432" s="236"/>
      <c r="W432" s="218"/>
      <c r="AE432" s="74"/>
    </row>
    <row r="433" spans="1:39" x14ac:dyDescent="0.25">
      <c r="A433" s="219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AF433" s="385"/>
    </row>
    <row r="434" spans="1:39" x14ac:dyDescent="0.25">
      <c r="A434" s="220"/>
      <c r="B434" s="221"/>
      <c r="C434" s="221"/>
      <c r="D434" s="221"/>
      <c r="E434" s="221"/>
      <c r="F434" s="221"/>
      <c r="G434" s="221"/>
      <c r="H434" s="221"/>
      <c r="I434" s="221"/>
      <c r="J434" s="221"/>
      <c r="K434" s="221"/>
      <c r="L434" s="221"/>
      <c r="M434" s="221"/>
      <c r="AF434" s="385"/>
    </row>
    <row r="435" spans="1:39" s="163" customFormat="1" ht="15.75" thickBot="1" x14ac:dyDescent="0.3">
      <c r="O435" s="450"/>
    </row>
    <row r="436" spans="1:39" ht="15.75" thickBot="1" x14ac:dyDescent="0.3">
      <c r="P436" s="164"/>
      <c r="Q436" s="104"/>
      <c r="R436" s="104"/>
      <c r="S436" s="104"/>
      <c r="T436" s="104"/>
      <c r="U436" s="104"/>
      <c r="V436" s="165"/>
      <c r="W436" s="166"/>
      <c r="X436" s="88"/>
      <c r="Y436" s="105"/>
      <c r="Z436" s="104"/>
      <c r="AA436" s="104"/>
      <c r="AB436" s="104"/>
      <c r="AC436" s="104"/>
      <c r="AD436" s="104"/>
      <c r="AE436" s="167"/>
      <c r="AF436" s="168"/>
      <c r="AG436" s="169"/>
      <c r="AI436" s="170"/>
      <c r="AJ436" s="170"/>
      <c r="AK436" s="170"/>
      <c r="AL436" s="171"/>
      <c r="AM436" s="170"/>
    </row>
    <row r="437" spans="1:39" x14ac:dyDescent="0.25">
      <c r="P437" s="172"/>
      <c r="Q437" s="426"/>
      <c r="R437" s="426"/>
      <c r="S437" s="426"/>
      <c r="T437" s="426"/>
      <c r="U437" s="426"/>
      <c r="V437" s="83"/>
      <c r="W437" s="173"/>
      <c r="X437" s="580"/>
      <c r="Y437" s="174"/>
      <c r="Z437" s="382"/>
      <c r="AA437" s="382"/>
      <c r="AB437" s="382"/>
      <c r="AC437" s="382"/>
      <c r="AD437" s="382"/>
      <c r="AE437" s="175"/>
      <c r="AF437" s="176"/>
      <c r="AG437" s="177"/>
      <c r="AI437" s="171"/>
      <c r="AJ437" s="170"/>
      <c r="AK437" s="170"/>
      <c r="AL437" s="171"/>
      <c r="AM437" s="171"/>
    </row>
    <row r="438" spans="1:39" x14ac:dyDescent="0.25">
      <c r="P438" s="179"/>
      <c r="Q438" s="180"/>
      <c r="R438" s="180"/>
      <c r="S438" s="180"/>
      <c r="T438" s="180"/>
      <c r="U438" s="180"/>
      <c r="V438" s="365"/>
      <c r="W438" s="366"/>
      <c r="X438" s="581"/>
      <c r="Y438" s="181"/>
      <c r="Z438" s="382"/>
      <c r="AA438" s="382"/>
      <c r="AB438" s="382"/>
      <c r="AC438" s="382"/>
      <c r="AD438" s="382"/>
      <c r="AE438" s="175"/>
      <c r="AF438" s="176"/>
      <c r="AG438" s="177"/>
      <c r="AI438" s="170"/>
      <c r="AJ438" s="170"/>
      <c r="AK438" s="170"/>
      <c r="AL438" s="182"/>
      <c r="AM438" s="170"/>
    </row>
    <row r="439" spans="1:39" x14ac:dyDescent="0.25">
      <c r="P439" s="179"/>
      <c r="Q439" s="180"/>
      <c r="R439" s="180"/>
      <c r="S439" s="180"/>
      <c r="T439" s="180"/>
      <c r="U439" s="180"/>
      <c r="V439" s="180"/>
      <c r="W439" s="173"/>
      <c r="X439" s="581"/>
      <c r="Y439" s="183"/>
      <c r="Z439" s="408"/>
      <c r="AA439" s="408"/>
      <c r="AB439" s="408"/>
      <c r="AC439" s="408"/>
      <c r="AD439" s="408"/>
      <c r="AE439" s="184"/>
      <c r="AF439" s="185"/>
      <c r="AG439" s="186"/>
      <c r="AI439" s="170"/>
      <c r="AJ439" s="170"/>
      <c r="AK439" s="170"/>
      <c r="AL439" s="182"/>
      <c r="AM439" s="170"/>
    </row>
    <row r="440" spans="1:39" x14ac:dyDescent="0.25">
      <c r="P440" s="162"/>
      <c r="Q440" s="160"/>
      <c r="R440" s="160"/>
      <c r="S440" s="160"/>
      <c r="T440" s="160"/>
      <c r="U440" s="160"/>
      <c r="V440" s="235"/>
      <c r="W440" s="364"/>
      <c r="X440" s="581"/>
      <c r="Y440" s="183"/>
      <c r="Z440" s="408"/>
      <c r="AA440" s="408"/>
      <c r="AB440" s="408"/>
      <c r="AC440" s="408"/>
      <c r="AD440" s="408"/>
      <c r="AE440" s="184"/>
      <c r="AF440" s="185"/>
      <c r="AG440" s="186"/>
      <c r="AI440" s="170"/>
      <c r="AJ440" s="170"/>
      <c r="AK440" s="170"/>
      <c r="AL440" s="182"/>
      <c r="AM440" s="170"/>
    </row>
    <row r="441" spans="1:39" x14ac:dyDescent="0.25">
      <c r="P441" s="428"/>
      <c r="Q441" s="429"/>
      <c r="R441" s="429"/>
      <c r="S441" s="429"/>
      <c r="T441" s="429"/>
      <c r="U441" s="429"/>
      <c r="V441" s="430"/>
      <c r="W441" s="431"/>
      <c r="X441" s="581"/>
      <c r="Y441" s="191"/>
      <c r="Z441" s="410"/>
      <c r="AA441" s="410"/>
      <c r="AB441" s="410"/>
      <c r="AC441" s="410"/>
      <c r="AD441" s="410"/>
      <c r="AE441" s="192"/>
      <c r="AF441" s="193"/>
      <c r="AG441" s="194"/>
      <c r="AI441" s="171"/>
      <c r="AJ441" s="171"/>
      <c r="AK441" s="171"/>
      <c r="AL441" s="171"/>
      <c r="AM441" s="171"/>
    </row>
    <row r="442" spans="1:39" x14ac:dyDescent="0.25">
      <c r="P442" s="432"/>
      <c r="Q442" s="433"/>
      <c r="R442" s="433"/>
      <c r="S442" s="433"/>
      <c r="T442" s="433"/>
      <c r="U442" s="433"/>
      <c r="V442" s="434"/>
      <c r="W442" s="435"/>
      <c r="X442" s="581"/>
      <c r="Y442" s="191"/>
      <c r="Z442" s="410"/>
      <c r="AA442" s="410"/>
      <c r="AB442" s="410"/>
      <c r="AC442" s="410"/>
      <c r="AD442" s="410"/>
      <c r="AE442" s="192"/>
      <c r="AF442" s="193"/>
      <c r="AG442" s="194"/>
      <c r="AI442" s="170"/>
      <c r="AJ442" s="170"/>
      <c r="AK442" s="182"/>
      <c r="AL442" s="171"/>
      <c r="AM442" s="170"/>
    </row>
    <row r="443" spans="1:39" x14ac:dyDescent="0.25">
      <c r="P443" s="432"/>
      <c r="Q443" s="433"/>
      <c r="R443" s="433"/>
      <c r="S443" s="433"/>
      <c r="T443" s="433"/>
      <c r="U443" s="433"/>
      <c r="V443" s="433"/>
      <c r="W443" s="431"/>
      <c r="X443" s="581"/>
      <c r="Y443" s="197"/>
      <c r="Z443" s="412"/>
      <c r="AA443" s="412"/>
      <c r="AB443" s="412"/>
      <c r="AC443" s="412"/>
      <c r="AD443" s="412"/>
      <c r="AE443" s="198"/>
      <c r="AF443" s="199"/>
      <c r="AG443" s="200"/>
      <c r="AI443" s="170"/>
      <c r="AJ443" s="170"/>
      <c r="AK443" s="182"/>
      <c r="AL443" s="171"/>
      <c r="AM443" s="170"/>
    </row>
    <row r="444" spans="1:39" x14ac:dyDescent="0.25">
      <c r="P444" s="162"/>
      <c r="Q444" s="43"/>
      <c r="R444" s="43"/>
      <c r="S444" s="43"/>
      <c r="T444" s="43"/>
      <c r="U444" s="43"/>
      <c r="V444" s="235"/>
      <c r="W444" s="364"/>
      <c r="X444" s="581"/>
      <c r="Y444" s="197"/>
      <c r="Z444" s="412"/>
      <c r="AA444" s="412"/>
      <c r="AB444" s="412"/>
      <c r="AC444" s="412"/>
      <c r="AD444" s="412"/>
      <c r="AE444" s="198"/>
      <c r="AF444" s="199"/>
      <c r="AG444" s="200"/>
    </row>
    <row r="445" spans="1:39" x14ac:dyDescent="0.25">
      <c r="P445" s="203"/>
      <c r="Q445" s="427"/>
      <c r="R445" s="427"/>
      <c r="S445" s="427"/>
      <c r="T445" s="427"/>
      <c r="U445" s="427"/>
      <c r="V445" s="204"/>
      <c r="W445" s="205"/>
      <c r="X445" s="581"/>
      <c r="Y445" s="206"/>
      <c r="Z445" s="414"/>
      <c r="AA445" s="414"/>
      <c r="AB445" s="414"/>
      <c r="AC445" s="414"/>
      <c r="AD445" s="414"/>
      <c r="AE445" s="49"/>
      <c r="AF445" s="207"/>
      <c r="AG445" s="208"/>
    </row>
    <row r="446" spans="1:39" ht="15.75" thickBot="1" x14ac:dyDescent="0.3">
      <c r="P446" s="210"/>
      <c r="Q446" s="211"/>
      <c r="R446" s="211"/>
      <c r="S446" s="211"/>
      <c r="T446" s="211"/>
      <c r="U446" s="211"/>
      <c r="V446" s="369"/>
      <c r="W446" s="370"/>
      <c r="X446" s="582"/>
      <c r="Y446" s="212"/>
      <c r="Z446" s="416"/>
      <c r="AA446" s="416"/>
      <c r="AB446" s="416"/>
      <c r="AC446" s="416"/>
      <c r="AD446" s="416"/>
      <c r="AE446" s="213"/>
      <c r="AF446" s="214"/>
      <c r="AG446" s="208"/>
    </row>
    <row r="447" spans="1:39" x14ac:dyDescent="0.25">
      <c r="A447" s="215"/>
      <c r="B447" s="215"/>
      <c r="C447" s="215"/>
      <c r="D447" s="215"/>
      <c r="E447" s="215"/>
      <c r="F447" s="215"/>
      <c r="G447" s="215"/>
      <c r="H447" s="215"/>
      <c r="I447" s="215"/>
      <c r="J447" s="215"/>
      <c r="K447" s="215"/>
      <c r="L447" s="215"/>
      <c r="M447" s="215"/>
      <c r="P447" s="210"/>
      <c r="Q447" s="211"/>
      <c r="R447" s="211"/>
      <c r="S447" s="211"/>
      <c r="T447" s="211"/>
      <c r="U447" s="211"/>
      <c r="V447" s="211"/>
      <c r="W447" s="205"/>
      <c r="AE447" s="74"/>
    </row>
    <row r="448" spans="1:39" ht="15.75" thickBot="1" x14ac:dyDescent="0.3">
      <c r="A448" s="216"/>
      <c r="B448" s="217"/>
      <c r="C448" s="217"/>
      <c r="D448" s="217"/>
      <c r="E448" s="217"/>
      <c r="F448" s="217"/>
      <c r="G448" s="217"/>
      <c r="H448" s="217"/>
      <c r="I448" s="217"/>
      <c r="J448" s="217"/>
      <c r="K448" s="217"/>
      <c r="L448" s="217"/>
      <c r="M448" s="217"/>
      <c r="P448" s="95"/>
      <c r="Q448" s="96"/>
      <c r="R448" s="96"/>
      <c r="S448" s="96"/>
      <c r="T448" s="96"/>
      <c r="U448" s="96"/>
      <c r="V448" s="236"/>
      <c r="W448" s="218"/>
      <c r="AE448" s="74"/>
    </row>
    <row r="449" spans="1:39" x14ac:dyDescent="0.25">
      <c r="A449" s="219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AF449" s="385"/>
    </row>
    <row r="450" spans="1:39" x14ac:dyDescent="0.25">
      <c r="A450" s="220"/>
      <c r="B450" s="221"/>
      <c r="C450" s="221"/>
      <c r="D450" s="221"/>
      <c r="E450" s="221"/>
      <c r="F450" s="221"/>
      <c r="G450" s="221"/>
      <c r="H450" s="221"/>
      <c r="I450" s="221"/>
      <c r="J450" s="221"/>
      <c r="K450" s="221"/>
      <c r="L450" s="221"/>
      <c r="M450" s="221"/>
      <c r="AF450" s="385"/>
    </row>
    <row r="451" spans="1:39" s="163" customFormat="1" ht="15.75" thickBot="1" x14ac:dyDescent="0.3">
      <c r="O451" s="450"/>
    </row>
    <row r="452" spans="1:39" ht="15.75" thickBot="1" x14ac:dyDescent="0.3">
      <c r="P452" s="164"/>
      <c r="Q452" s="104"/>
      <c r="R452" s="104"/>
      <c r="S452" s="104"/>
      <c r="T452" s="104"/>
      <c r="U452" s="104"/>
      <c r="V452" s="165"/>
      <c r="W452" s="166"/>
      <c r="X452" s="88"/>
      <c r="Y452" s="105"/>
      <c r="Z452" s="104"/>
      <c r="AA452" s="104"/>
      <c r="AB452" s="104"/>
      <c r="AC452" s="104"/>
      <c r="AD452" s="104"/>
      <c r="AE452" s="167"/>
      <c r="AF452" s="168"/>
      <c r="AG452" s="169"/>
      <c r="AI452" s="170"/>
      <c r="AJ452" s="170"/>
      <c r="AK452" s="170"/>
      <c r="AL452" s="171"/>
      <c r="AM452" s="170"/>
    </row>
    <row r="453" spans="1:39" ht="15" customHeight="1" x14ac:dyDescent="0.25">
      <c r="P453" s="172"/>
      <c r="Q453" s="426"/>
      <c r="R453" s="426"/>
      <c r="S453" s="426"/>
      <c r="T453" s="426"/>
      <c r="U453" s="426"/>
      <c r="V453" s="83"/>
      <c r="W453" s="173"/>
      <c r="X453" s="580"/>
      <c r="Y453" s="174"/>
      <c r="Z453" s="382"/>
      <c r="AA453" s="382"/>
      <c r="AB453" s="382"/>
      <c r="AC453" s="382"/>
      <c r="AD453" s="382"/>
      <c r="AE453" s="175"/>
      <c r="AF453" s="176"/>
      <c r="AG453" s="177"/>
      <c r="AI453" s="171"/>
      <c r="AJ453" s="170"/>
      <c r="AK453" s="170"/>
      <c r="AL453" s="171"/>
      <c r="AM453" s="171"/>
    </row>
    <row r="454" spans="1:39" x14ac:dyDescent="0.25">
      <c r="P454" s="179"/>
      <c r="Q454" s="180"/>
      <c r="R454" s="180"/>
      <c r="S454" s="180"/>
      <c r="T454" s="180"/>
      <c r="U454" s="180"/>
      <c r="V454" s="365"/>
      <c r="W454" s="366"/>
      <c r="X454" s="581"/>
      <c r="Y454" s="181"/>
      <c r="Z454" s="382"/>
      <c r="AA454" s="382"/>
      <c r="AB454" s="382"/>
      <c r="AC454" s="382"/>
      <c r="AD454" s="382"/>
      <c r="AE454" s="175"/>
      <c r="AF454" s="176"/>
      <c r="AG454" s="177"/>
      <c r="AI454" s="170"/>
      <c r="AJ454" s="170"/>
      <c r="AK454" s="170"/>
      <c r="AL454" s="182"/>
      <c r="AM454" s="170"/>
    </row>
    <row r="455" spans="1:39" x14ac:dyDescent="0.25">
      <c r="P455" s="179"/>
      <c r="Q455" s="180"/>
      <c r="R455" s="180"/>
      <c r="S455" s="180"/>
      <c r="T455" s="180"/>
      <c r="U455" s="180"/>
      <c r="V455" s="180"/>
      <c r="W455" s="173"/>
      <c r="X455" s="581"/>
      <c r="Y455" s="183"/>
      <c r="Z455" s="408"/>
      <c r="AA455" s="408"/>
      <c r="AB455" s="408"/>
      <c r="AC455" s="408"/>
      <c r="AD455" s="408"/>
      <c r="AE455" s="184"/>
      <c r="AF455" s="185"/>
      <c r="AG455" s="186"/>
      <c r="AI455" s="170"/>
      <c r="AJ455" s="170"/>
      <c r="AK455" s="170"/>
      <c r="AL455" s="182"/>
      <c r="AM455" s="170"/>
    </row>
    <row r="456" spans="1:39" x14ac:dyDescent="0.25">
      <c r="P456" s="162"/>
      <c r="Q456" s="160"/>
      <c r="R456" s="160"/>
      <c r="S456" s="160"/>
      <c r="T456" s="160"/>
      <c r="U456" s="160"/>
      <c r="V456" s="235"/>
      <c r="W456" s="364"/>
      <c r="X456" s="581"/>
      <c r="Y456" s="183"/>
      <c r="Z456" s="408"/>
      <c r="AA456" s="408"/>
      <c r="AB456" s="408"/>
      <c r="AC456" s="408"/>
      <c r="AD456" s="408"/>
      <c r="AE456" s="184"/>
      <c r="AF456" s="185"/>
      <c r="AG456" s="186"/>
      <c r="AI456" s="170"/>
      <c r="AJ456" s="170"/>
      <c r="AK456" s="170"/>
      <c r="AL456" s="182"/>
      <c r="AM456" s="170"/>
    </row>
    <row r="457" spans="1:39" x14ac:dyDescent="0.25">
      <c r="P457" s="428"/>
      <c r="Q457" s="429"/>
      <c r="R457" s="429"/>
      <c r="S457" s="429"/>
      <c r="T457" s="429"/>
      <c r="U457" s="429"/>
      <c r="V457" s="430"/>
      <c r="W457" s="431"/>
      <c r="X457" s="581"/>
      <c r="Y457" s="191"/>
      <c r="Z457" s="410"/>
      <c r="AA457" s="410"/>
      <c r="AB457" s="410"/>
      <c r="AC457" s="410"/>
      <c r="AD457" s="410"/>
      <c r="AE457" s="192"/>
      <c r="AF457" s="193"/>
      <c r="AG457" s="194"/>
      <c r="AI457" s="171"/>
      <c r="AJ457" s="171"/>
      <c r="AK457" s="171"/>
      <c r="AL457" s="171"/>
      <c r="AM457" s="171"/>
    </row>
    <row r="458" spans="1:39" x14ac:dyDescent="0.25">
      <c r="P458" s="432"/>
      <c r="Q458" s="433"/>
      <c r="R458" s="433"/>
      <c r="S458" s="433"/>
      <c r="T458" s="433"/>
      <c r="U458" s="433"/>
      <c r="V458" s="434"/>
      <c r="W458" s="435"/>
      <c r="X458" s="581"/>
      <c r="Y458" s="191"/>
      <c r="Z458" s="410"/>
      <c r="AA458" s="410"/>
      <c r="AB458" s="410"/>
      <c r="AC458" s="410"/>
      <c r="AD458" s="410"/>
      <c r="AE458" s="192"/>
      <c r="AF458" s="193"/>
      <c r="AG458" s="194"/>
      <c r="AI458" s="170"/>
      <c r="AJ458" s="170"/>
      <c r="AK458" s="182"/>
      <c r="AL458" s="171"/>
      <c r="AM458" s="170"/>
    </row>
    <row r="459" spans="1:39" x14ac:dyDescent="0.25">
      <c r="P459" s="432"/>
      <c r="Q459" s="433"/>
      <c r="R459" s="433"/>
      <c r="S459" s="433"/>
      <c r="T459" s="433"/>
      <c r="U459" s="433"/>
      <c r="V459" s="433"/>
      <c r="W459" s="431"/>
      <c r="X459" s="581"/>
      <c r="Y459" s="197"/>
      <c r="Z459" s="412"/>
      <c r="AA459" s="412"/>
      <c r="AB459" s="412"/>
      <c r="AC459" s="412"/>
      <c r="AD459" s="412"/>
      <c r="AE459" s="198"/>
      <c r="AF459" s="199"/>
      <c r="AG459" s="200"/>
      <c r="AI459" s="170"/>
      <c r="AJ459" s="170"/>
      <c r="AK459" s="182"/>
      <c r="AL459" s="171"/>
      <c r="AM459" s="170"/>
    </row>
    <row r="460" spans="1:39" x14ac:dyDescent="0.25">
      <c r="P460" s="162"/>
      <c r="Q460" s="43"/>
      <c r="R460" s="43"/>
      <c r="S460" s="43"/>
      <c r="T460" s="43"/>
      <c r="U460" s="43"/>
      <c r="V460" s="235"/>
      <c r="W460" s="364"/>
      <c r="X460" s="581"/>
      <c r="Y460" s="197"/>
      <c r="Z460" s="412"/>
      <c r="AA460" s="412"/>
      <c r="AB460" s="412"/>
      <c r="AC460" s="412"/>
      <c r="AD460" s="412"/>
      <c r="AE460" s="198"/>
      <c r="AF460" s="199"/>
      <c r="AG460" s="200"/>
    </row>
    <row r="461" spans="1:39" x14ac:dyDescent="0.25">
      <c r="P461" s="203"/>
      <c r="Q461" s="427"/>
      <c r="R461" s="427"/>
      <c r="S461" s="427"/>
      <c r="T461" s="427"/>
      <c r="U461" s="427"/>
      <c r="V461" s="204"/>
      <c r="W461" s="205"/>
      <c r="X461" s="581"/>
      <c r="Y461" s="206"/>
      <c r="Z461" s="414"/>
      <c r="AA461" s="414"/>
      <c r="AB461" s="414"/>
      <c r="AC461" s="414"/>
      <c r="AD461" s="414"/>
      <c r="AE461" s="49"/>
      <c r="AF461" s="207"/>
      <c r="AG461" s="208"/>
    </row>
    <row r="462" spans="1:39" ht="15.75" thickBot="1" x14ac:dyDescent="0.3">
      <c r="P462" s="210"/>
      <c r="Q462" s="211"/>
      <c r="R462" s="211"/>
      <c r="S462" s="211"/>
      <c r="T462" s="211"/>
      <c r="U462" s="211"/>
      <c r="V462" s="369"/>
      <c r="W462" s="370"/>
      <c r="X462" s="582"/>
      <c r="Y462" s="212"/>
      <c r="Z462" s="416"/>
      <c r="AA462" s="416"/>
      <c r="AB462" s="416"/>
      <c r="AC462" s="416"/>
      <c r="AD462" s="416"/>
      <c r="AE462" s="213"/>
      <c r="AF462" s="214"/>
      <c r="AG462" s="208"/>
    </row>
    <row r="463" spans="1:39" x14ac:dyDescent="0.25">
      <c r="A463" s="215"/>
      <c r="B463" s="215"/>
      <c r="C463" s="215"/>
      <c r="D463" s="215"/>
      <c r="E463" s="215"/>
      <c r="F463" s="215"/>
      <c r="G463" s="215"/>
      <c r="H463" s="215"/>
      <c r="I463" s="215"/>
      <c r="J463" s="215"/>
      <c r="K463" s="215"/>
      <c r="L463" s="215"/>
      <c r="M463" s="215"/>
      <c r="P463" s="210"/>
      <c r="Q463" s="211"/>
      <c r="R463" s="211"/>
      <c r="S463" s="211"/>
      <c r="T463" s="211"/>
      <c r="U463" s="211"/>
      <c r="V463" s="211"/>
      <c r="W463" s="205"/>
      <c r="AE463" s="74"/>
    </row>
    <row r="464" spans="1:39" ht="15.75" thickBot="1" x14ac:dyDescent="0.3">
      <c r="A464" s="216"/>
      <c r="B464" s="217"/>
      <c r="C464" s="217"/>
      <c r="D464" s="217"/>
      <c r="E464" s="217"/>
      <c r="F464" s="217"/>
      <c r="G464" s="217"/>
      <c r="H464" s="217"/>
      <c r="I464" s="217"/>
      <c r="J464" s="217"/>
      <c r="K464" s="217"/>
      <c r="L464" s="217"/>
      <c r="M464" s="217"/>
      <c r="P464" s="95"/>
      <c r="Q464" s="96"/>
      <c r="R464" s="96"/>
      <c r="S464" s="96"/>
      <c r="T464" s="96"/>
      <c r="U464" s="96"/>
      <c r="V464" s="236"/>
      <c r="W464" s="218"/>
      <c r="AE464" s="74"/>
    </row>
    <row r="465" spans="1:39" x14ac:dyDescent="0.25">
      <c r="A465" s="219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AF465" s="385"/>
    </row>
    <row r="466" spans="1:39" x14ac:dyDescent="0.25">
      <c r="A466" s="220"/>
      <c r="B466" s="221"/>
      <c r="C466" s="221"/>
      <c r="D466" s="221"/>
      <c r="E466" s="221"/>
      <c r="F466" s="221"/>
      <c r="G466" s="221"/>
      <c r="H466" s="221"/>
      <c r="I466" s="221"/>
      <c r="J466" s="221"/>
      <c r="K466" s="221"/>
      <c r="L466" s="221"/>
      <c r="M466" s="221"/>
      <c r="AF466" s="385"/>
    </row>
    <row r="467" spans="1:39" s="163" customFormat="1" ht="15.75" thickBot="1" x14ac:dyDescent="0.3">
      <c r="O467" s="450"/>
    </row>
    <row r="468" spans="1:39" ht="15.75" thickBot="1" x14ac:dyDescent="0.3">
      <c r="P468" s="164"/>
      <c r="Q468" s="104"/>
      <c r="R468" s="104"/>
      <c r="S468" s="104"/>
      <c r="T468" s="104"/>
      <c r="U468" s="104"/>
      <c r="V468" s="165"/>
      <c r="W468" s="166"/>
      <c r="X468" s="88"/>
      <c r="Y468" s="105"/>
      <c r="Z468" s="104"/>
      <c r="AA468" s="104"/>
      <c r="AB468" s="104"/>
      <c r="AC468" s="104"/>
      <c r="AD468" s="104"/>
      <c r="AE468" s="167"/>
      <c r="AF468" s="168"/>
      <c r="AG468" s="169"/>
      <c r="AI468" s="170"/>
      <c r="AJ468" s="170"/>
      <c r="AK468" s="170"/>
      <c r="AL468" s="171"/>
      <c r="AM468" s="170"/>
    </row>
    <row r="469" spans="1:39" x14ac:dyDescent="0.25">
      <c r="P469" s="172"/>
      <c r="Q469" s="426"/>
      <c r="R469" s="426"/>
      <c r="S469" s="426"/>
      <c r="T469" s="426"/>
      <c r="U469" s="426"/>
      <c r="V469" s="83"/>
      <c r="W469" s="173"/>
      <c r="X469" s="580"/>
      <c r="Y469" s="174"/>
      <c r="Z469" s="382"/>
      <c r="AA469" s="382"/>
      <c r="AB469" s="382"/>
      <c r="AC469" s="382"/>
      <c r="AD469" s="382"/>
      <c r="AE469" s="175"/>
      <c r="AF469" s="176"/>
      <c r="AG469" s="177"/>
      <c r="AI469" s="171"/>
      <c r="AJ469" s="170"/>
      <c r="AK469" s="170"/>
      <c r="AL469" s="171"/>
      <c r="AM469" s="171"/>
    </row>
    <row r="470" spans="1:39" x14ac:dyDescent="0.25">
      <c r="P470" s="179"/>
      <c r="Q470" s="180"/>
      <c r="R470" s="180"/>
      <c r="S470" s="180"/>
      <c r="T470" s="180"/>
      <c r="U470" s="180"/>
      <c r="V470" s="365"/>
      <c r="W470" s="366"/>
      <c r="X470" s="581"/>
      <c r="Y470" s="181"/>
      <c r="Z470" s="382"/>
      <c r="AA470" s="382"/>
      <c r="AB470" s="382"/>
      <c r="AC470" s="382"/>
      <c r="AD470" s="382"/>
      <c r="AE470" s="175"/>
      <c r="AF470" s="176"/>
      <c r="AG470" s="177"/>
      <c r="AI470" s="170"/>
      <c r="AJ470" s="170"/>
      <c r="AK470" s="170"/>
      <c r="AL470" s="182"/>
      <c r="AM470" s="170"/>
    </row>
    <row r="471" spans="1:39" x14ac:dyDescent="0.25">
      <c r="P471" s="179"/>
      <c r="Q471" s="180"/>
      <c r="R471" s="180"/>
      <c r="S471" s="180"/>
      <c r="T471" s="180"/>
      <c r="U471" s="180"/>
      <c r="V471" s="180"/>
      <c r="W471" s="173"/>
      <c r="X471" s="581"/>
      <c r="Y471" s="183"/>
      <c r="Z471" s="408"/>
      <c r="AA471" s="408"/>
      <c r="AB471" s="408"/>
      <c r="AC471" s="408"/>
      <c r="AD471" s="408"/>
      <c r="AE471" s="184"/>
      <c r="AF471" s="185"/>
      <c r="AG471" s="186"/>
      <c r="AI471" s="170"/>
      <c r="AJ471" s="170"/>
      <c r="AK471" s="170"/>
      <c r="AL471" s="182"/>
      <c r="AM471" s="170"/>
    </row>
    <row r="472" spans="1:39" x14ac:dyDescent="0.25">
      <c r="P472" s="162"/>
      <c r="Q472" s="160"/>
      <c r="R472" s="160"/>
      <c r="S472" s="160"/>
      <c r="T472" s="160"/>
      <c r="U472" s="160"/>
      <c r="V472" s="235"/>
      <c r="W472" s="364"/>
      <c r="X472" s="581"/>
      <c r="Y472" s="183"/>
      <c r="Z472" s="408"/>
      <c r="AA472" s="408"/>
      <c r="AB472" s="408"/>
      <c r="AC472" s="408"/>
      <c r="AD472" s="408"/>
      <c r="AE472" s="184"/>
      <c r="AF472" s="185"/>
      <c r="AG472" s="186"/>
      <c r="AI472" s="170"/>
      <c r="AJ472" s="170"/>
      <c r="AK472" s="170"/>
      <c r="AL472" s="182"/>
      <c r="AM472" s="170"/>
    </row>
    <row r="473" spans="1:39" x14ac:dyDescent="0.25">
      <c r="P473" s="188"/>
      <c r="Q473" s="446"/>
      <c r="R473" s="446"/>
      <c r="S473" s="446"/>
      <c r="T473" s="446"/>
      <c r="U473" s="446"/>
      <c r="V473" s="189"/>
      <c r="W473" s="431"/>
      <c r="X473" s="581"/>
      <c r="Y473" s="191"/>
      <c r="Z473" s="410"/>
      <c r="AA473" s="410"/>
      <c r="AB473" s="410"/>
      <c r="AC473" s="410"/>
      <c r="AD473" s="410"/>
      <c r="AE473" s="192"/>
      <c r="AF473" s="193"/>
      <c r="AG473" s="194"/>
      <c r="AI473" s="171"/>
      <c r="AJ473" s="171"/>
      <c r="AK473" s="171"/>
      <c r="AL473" s="171"/>
      <c r="AM473" s="171"/>
    </row>
    <row r="474" spans="1:39" x14ac:dyDescent="0.25">
      <c r="P474" s="195"/>
      <c r="Q474" s="196"/>
      <c r="R474" s="196"/>
      <c r="S474" s="196"/>
      <c r="T474" s="196"/>
      <c r="U474" s="196"/>
      <c r="V474" s="367"/>
      <c r="W474" s="435"/>
      <c r="X474" s="581"/>
      <c r="Y474" s="191"/>
      <c r="Z474" s="410"/>
      <c r="AA474" s="410"/>
      <c r="AB474" s="410"/>
      <c r="AC474" s="410"/>
      <c r="AD474" s="410"/>
      <c r="AE474" s="192"/>
      <c r="AF474" s="193"/>
      <c r="AG474" s="194"/>
      <c r="AI474" s="170"/>
      <c r="AJ474" s="170"/>
      <c r="AK474" s="182"/>
      <c r="AL474" s="171"/>
      <c r="AM474" s="170"/>
    </row>
    <row r="475" spans="1:39" x14ac:dyDescent="0.25">
      <c r="P475" s="195"/>
      <c r="Q475" s="196"/>
      <c r="R475" s="196"/>
      <c r="S475" s="196"/>
      <c r="T475" s="196"/>
      <c r="U475" s="196"/>
      <c r="V475" s="196"/>
      <c r="W475" s="431"/>
      <c r="X475" s="581"/>
      <c r="Y475" s="197"/>
      <c r="Z475" s="412"/>
      <c r="AA475" s="412"/>
      <c r="AB475" s="412"/>
      <c r="AC475" s="412"/>
      <c r="AD475" s="412"/>
      <c r="AE475" s="198"/>
      <c r="AF475" s="199"/>
      <c r="AG475" s="200"/>
      <c r="AI475" s="170"/>
      <c r="AJ475" s="170"/>
      <c r="AK475" s="182"/>
      <c r="AL475" s="171"/>
      <c r="AM475" s="170"/>
    </row>
    <row r="476" spans="1:39" x14ac:dyDescent="0.25">
      <c r="P476" s="162"/>
      <c r="Q476" s="43"/>
      <c r="R476" s="43"/>
      <c r="S476" s="43"/>
      <c r="T476" s="43"/>
      <c r="U476" s="43"/>
      <c r="V476" s="235"/>
      <c r="W476" s="364"/>
      <c r="X476" s="581"/>
      <c r="Y476" s="197"/>
      <c r="Z476" s="412"/>
      <c r="AA476" s="412"/>
      <c r="AB476" s="412"/>
      <c r="AC476" s="412"/>
      <c r="AD476" s="412"/>
      <c r="AE476" s="198"/>
      <c r="AF476" s="199"/>
      <c r="AG476" s="200"/>
    </row>
    <row r="477" spans="1:39" x14ac:dyDescent="0.25">
      <c r="P477" s="203"/>
      <c r="Q477" s="427"/>
      <c r="R477" s="427"/>
      <c r="S477" s="427"/>
      <c r="T477" s="427"/>
      <c r="U477" s="427"/>
      <c r="V477" s="204"/>
      <c r="W477" s="205"/>
      <c r="X477" s="581"/>
      <c r="Y477" s="206"/>
      <c r="Z477" s="414"/>
      <c r="AA477" s="414"/>
      <c r="AB477" s="414"/>
      <c r="AC477" s="414"/>
      <c r="AD477" s="414"/>
      <c r="AE477" s="49"/>
      <c r="AF477" s="207"/>
      <c r="AG477" s="208"/>
    </row>
    <row r="478" spans="1:39" ht="15.75" thickBot="1" x14ac:dyDescent="0.3">
      <c r="P478" s="210"/>
      <c r="Q478" s="211"/>
      <c r="R478" s="211"/>
      <c r="S478" s="211"/>
      <c r="T478" s="211"/>
      <c r="U478" s="211"/>
      <c r="V478" s="369"/>
      <c r="W478" s="370"/>
      <c r="X478" s="582"/>
      <c r="Y478" s="212"/>
      <c r="Z478" s="416"/>
      <c r="AA478" s="416"/>
      <c r="AB478" s="416"/>
      <c r="AC478" s="416"/>
      <c r="AD478" s="416"/>
      <c r="AE478" s="213"/>
      <c r="AF478" s="214"/>
      <c r="AG478" s="208"/>
    </row>
    <row r="479" spans="1:39" x14ac:dyDescent="0.25">
      <c r="A479" s="215"/>
      <c r="B479" s="215"/>
      <c r="C479" s="215"/>
      <c r="D479" s="215"/>
      <c r="E479" s="215"/>
      <c r="F479" s="215"/>
      <c r="G479" s="215"/>
      <c r="H479" s="215"/>
      <c r="I479" s="215"/>
      <c r="J479" s="215"/>
      <c r="K479" s="215"/>
      <c r="L479" s="215"/>
      <c r="M479" s="215"/>
      <c r="P479" s="210"/>
      <c r="Q479" s="211"/>
      <c r="R479" s="211"/>
      <c r="S479" s="211"/>
      <c r="T479" s="211"/>
      <c r="U479" s="211"/>
      <c r="V479" s="211"/>
      <c r="W479" s="205"/>
      <c r="AE479" s="74"/>
    </row>
    <row r="480" spans="1:39" ht="15.75" thickBot="1" x14ac:dyDescent="0.3">
      <c r="A480" s="216"/>
      <c r="B480" s="217"/>
      <c r="C480" s="217"/>
      <c r="D480" s="217"/>
      <c r="E480" s="217"/>
      <c r="F480" s="217"/>
      <c r="G480" s="217"/>
      <c r="H480" s="217"/>
      <c r="I480" s="217"/>
      <c r="J480" s="217"/>
      <c r="K480" s="217"/>
      <c r="L480" s="217"/>
      <c r="M480" s="217"/>
      <c r="P480" s="95"/>
      <c r="Q480" s="96"/>
      <c r="R480" s="96"/>
      <c r="S480" s="96"/>
      <c r="T480" s="96"/>
      <c r="U480" s="96"/>
      <c r="V480" s="236"/>
      <c r="W480" s="218"/>
      <c r="AE480" s="74"/>
    </row>
    <row r="481" spans="1:39" x14ac:dyDescent="0.25">
      <c r="A481" s="219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</row>
    <row r="482" spans="1:39" x14ac:dyDescent="0.25">
      <c r="A482" s="220"/>
      <c r="B482" s="221"/>
      <c r="C482" s="221"/>
      <c r="D482" s="221"/>
      <c r="E482" s="221"/>
      <c r="F482" s="221"/>
      <c r="G482" s="221"/>
      <c r="H482" s="221"/>
      <c r="I482" s="221"/>
      <c r="J482" s="221"/>
      <c r="K482" s="221"/>
      <c r="L482" s="221"/>
      <c r="M482" s="221"/>
    </row>
    <row r="483" spans="1:39" s="163" customFormat="1" ht="15.75" thickBot="1" x14ac:dyDescent="0.3">
      <c r="O483" s="450"/>
    </row>
    <row r="484" spans="1:39" ht="15.75" thickBot="1" x14ac:dyDescent="0.3">
      <c r="P484" s="164"/>
      <c r="Q484" s="399"/>
      <c r="R484" s="399"/>
      <c r="S484" s="399"/>
      <c r="T484" s="399"/>
      <c r="U484" s="399"/>
      <c r="V484" s="165"/>
      <c r="W484" s="166"/>
      <c r="X484" s="88"/>
      <c r="Y484" s="105"/>
      <c r="Z484" s="104"/>
      <c r="AA484" s="104"/>
      <c r="AB484" s="353"/>
      <c r="AC484" s="104"/>
      <c r="AD484" s="104"/>
      <c r="AE484" s="167"/>
      <c r="AF484" s="168"/>
      <c r="AG484" s="169"/>
      <c r="AI484" s="170"/>
      <c r="AJ484" s="170"/>
      <c r="AK484" s="170"/>
      <c r="AL484" s="171"/>
      <c r="AM484" s="170"/>
    </row>
    <row r="485" spans="1:39" x14ac:dyDescent="0.25">
      <c r="P485" s="172"/>
      <c r="Q485" s="219"/>
      <c r="R485" s="219"/>
      <c r="S485" s="83"/>
      <c r="T485" s="219"/>
      <c r="U485" s="219"/>
      <c r="V485" s="83"/>
      <c r="W485" s="173"/>
      <c r="X485" s="580"/>
      <c r="Y485" s="174"/>
      <c r="Z485" s="382"/>
      <c r="AA485" s="382"/>
      <c r="AB485" s="419"/>
      <c r="AC485" s="381"/>
      <c r="AD485" s="382"/>
      <c r="AE485" s="175"/>
      <c r="AF485" s="176"/>
      <c r="AG485" s="177"/>
      <c r="AI485" s="171"/>
      <c r="AJ485" s="170"/>
      <c r="AK485" s="170"/>
      <c r="AL485" s="171"/>
      <c r="AM485" s="171"/>
    </row>
    <row r="486" spans="1:39" x14ac:dyDescent="0.25">
      <c r="P486" s="179"/>
      <c r="Q486" s="180"/>
      <c r="R486" s="180"/>
      <c r="S486" s="180"/>
      <c r="T486" s="180"/>
      <c r="U486" s="180"/>
      <c r="V486" s="365"/>
      <c r="W486" s="366"/>
      <c r="X486" s="581"/>
      <c r="Y486" s="181"/>
      <c r="Z486" s="382"/>
      <c r="AA486" s="382"/>
      <c r="AB486" s="419"/>
      <c r="AC486" s="381"/>
      <c r="AD486" s="382"/>
      <c r="AE486" s="175"/>
      <c r="AF486" s="176"/>
      <c r="AG486" s="177"/>
      <c r="AI486" s="170"/>
      <c r="AJ486" s="170"/>
      <c r="AK486" s="170"/>
      <c r="AL486" s="182"/>
      <c r="AM486" s="170"/>
    </row>
    <row r="487" spans="1:39" x14ac:dyDescent="0.25">
      <c r="P487" s="179"/>
      <c r="Q487" s="180"/>
      <c r="R487" s="180"/>
      <c r="S487" s="180"/>
      <c r="T487" s="180"/>
      <c r="U487" s="180"/>
      <c r="V487" s="180"/>
      <c r="W487" s="173"/>
      <c r="X487" s="581"/>
      <c r="Y487" s="183"/>
      <c r="Z487" s="408"/>
      <c r="AA487" s="408"/>
      <c r="AB487" s="420"/>
      <c r="AC487" s="407"/>
      <c r="AD487" s="408"/>
      <c r="AE487" s="184"/>
      <c r="AF487" s="185"/>
      <c r="AG487" s="186"/>
      <c r="AI487" s="170"/>
      <c r="AJ487" s="170"/>
      <c r="AK487" s="170"/>
      <c r="AL487" s="182"/>
      <c r="AM487" s="170"/>
    </row>
    <row r="488" spans="1:39" x14ac:dyDescent="0.25">
      <c r="P488" s="162"/>
      <c r="Q488" s="160"/>
      <c r="R488" s="160"/>
      <c r="S488" s="160"/>
      <c r="T488" s="160"/>
      <c r="U488" s="160"/>
      <c r="V488" s="235"/>
      <c r="W488" s="364"/>
      <c r="X488" s="581"/>
      <c r="Y488" s="183"/>
      <c r="Z488" s="408"/>
      <c r="AA488" s="408"/>
      <c r="AB488" s="420"/>
      <c r="AC488" s="407"/>
      <c r="AD488" s="408"/>
      <c r="AE488" s="184"/>
      <c r="AF488" s="185"/>
      <c r="AG488" s="186"/>
      <c r="AI488" s="170"/>
      <c r="AJ488" s="170"/>
      <c r="AK488" s="170"/>
      <c r="AL488" s="182"/>
      <c r="AM488" s="170"/>
    </row>
    <row r="489" spans="1:39" x14ac:dyDescent="0.25">
      <c r="P489" s="428"/>
      <c r="Q489" s="429"/>
      <c r="R489" s="429"/>
      <c r="S489" s="430"/>
      <c r="T489" s="429"/>
      <c r="U489" s="429"/>
      <c r="V489" s="430"/>
      <c r="W489" s="431"/>
      <c r="X489" s="581"/>
      <c r="Y489" s="191"/>
      <c r="Z489" s="410"/>
      <c r="AA489" s="410"/>
      <c r="AB489" s="421"/>
      <c r="AC489" s="409"/>
      <c r="AD489" s="410"/>
      <c r="AE489" s="192"/>
      <c r="AF489" s="193"/>
      <c r="AG489" s="194"/>
      <c r="AI489" s="171"/>
      <c r="AJ489" s="171"/>
      <c r="AK489" s="171"/>
      <c r="AL489" s="171"/>
      <c r="AM489" s="171"/>
    </row>
    <row r="490" spans="1:39" x14ac:dyDescent="0.25">
      <c r="P490" s="432"/>
      <c r="Q490" s="433"/>
      <c r="R490" s="433"/>
      <c r="S490" s="433"/>
      <c r="T490" s="433"/>
      <c r="U490" s="433"/>
      <c r="V490" s="434"/>
      <c r="W490" s="435"/>
      <c r="X490" s="581"/>
      <c r="Y490" s="191"/>
      <c r="Z490" s="410"/>
      <c r="AA490" s="410"/>
      <c r="AB490" s="421"/>
      <c r="AC490" s="409"/>
      <c r="AD490" s="410"/>
      <c r="AE490" s="192"/>
      <c r="AF490" s="193"/>
      <c r="AG490" s="194"/>
      <c r="AI490" s="170"/>
      <c r="AJ490" s="170"/>
      <c r="AK490" s="182"/>
      <c r="AL490" s="171"/>
      <c r="AM490" s="170"/>
    </row>
    <row r="491" spans="1:39" x14ac:dyDescent="0.25">
      <c r="P491" s="432"/>
      <c r="Q491" s="433"/>
      <c r="R491" s="433"/>
      <c r="S491" s="433"/>
      <c r="T491" s="433"/>
      <c r="U491" s="433"/>
      <c r="V491" s="433"/>
      <c r="W491" s="431"/>
      <c r="X491" s="581"/>
      <c r="Y491" s="197"/>
      <c r="Z491" s="412"/>
      <c r="AA491" s="412"/>
      <c r="AB491" s="422"/>
      <c r="AC491" s="411"/>
      <c r="AD491" s="412"/>
      <c r="AE491" s="198"/>
      <c r="AF491" s="199"/>
      <c r="AG491" s="200"/>
      <c r="AI491" s="170"/>
      <c r="AJ491" s="170"/>
      <c r="AK491" s="182"/>
      <c r="AL491" s="171"/>
      <c r="AM491" s="170"/>
    </row>
    <row r="492" spans="1:39" x14ac:dyDescent="0.25">
      <c r="P492" s="162"/>
      <c r="Q492" s="43"/>
      <c r="R492" s="43"/>
      <c r="S492" s="43"/>
      <c r="T492" s="160"/>
      <c r="U492" s="43"/>
      <c r="V492" s="235"/>
      <c r="W492" s="364"/>
      <c r="X492" s="581"/>
      <c r="Y492" s="197"/>
      <c r="Z492" s="412"/>
      <c r="AA492" s="412"/>
      <c r="AB492" s="422"/>
      <c r="AC492" s="411"/>
      <c r="AD492" s="412"/>
      <c r="AE492" s="198"/>
      <c r="AF492" s="199"/>
      <c r="AG492" s="200"/>
    </row>
    <row r="493" spans="1:39" x14ac:dyDescent="0.25">
      <c r="P493" s="203"/>
      <c r="Q493" s="427"/>
      <c r="R493" s="427"/>
      <c r="S493" s="204"/>
      <c r="T493" s="427"/>
      <c r="U493" s="427"/>
      <c r="V493" s="204"/>
      <c r="W493" s="205"/>
      <c r="X493" s="581"/>
      <c r="Y493" s="206"/>
      <c r="Z493" s="414"/>
      <c r="AA493" s="414"/>
      <c r="AB493" s="423"/>
      <c r="AC493" s="413"/>
      <c r="AD493" s="414"/>
      <c r="AE493" s="49"/>
      <c r="AF493" s="207"/>
      <c r="AG493" s="208"/>
    </row>
    <row r="494" spans="1:39" ht="15.75" thickBot="1" x14ac:dyDescent="0.3">
      <c r="P494" s="210"/>
      <c r="Q494" s="211"/>
      <c r="R494" s="211"/>
      <c r="S494" s="211"/>
      <c r="T494" s="211"/>
      <c r="U494" s="211"/>
      <c r="V494" s="369"/>
      <c r="W494" s="370"/>
      <c r="X494" s="582"/>
      <c r="Y494" s="212"/>
      <c r="Z494" s="416"/>
      <c r="AA494" s="416"/>
      <c r="AB494" s="424"/>
      <c r="AC494" s="413"/>
      <c r="AD494" s="414"/>
      <c r="AE494" s="213"/>
      <c r="AF494" s="214"/>
      <c r="AG494" s="208"/>
    </row>
    <row r="495" spans="1:39" x14ac:dyDescent="0.25">
      <c r="A495" s="215"/>
      <c r="B495" s="215"/>
      <c r="C495" s="215"/>
      <c r="D495" s="215"/>
      <c r="E495" s="215"/>
      <c r="F495" s="215"/>
      <c r="G495" s="215"/>
      <c r="H495" s="215"/>
      <c r="I495" s="215"/>
      <c r="J495" s="215"/>
      <c r="K495" s="215"/>
      <c r="L495" s="215"/>
      <c r="M495" s="215"/>
      <c r="P495" s="210"/>
      <c r="Q495" s="211"/>
      <c r="R495" s="211"/>
      <c r="S495" s="211"/>
      <c r="T495" s="211"/>
      <c r="U495" s="211"/>
      <c r="V495" s="211"/>
      <c r="W495" s="205"/>
      <c r="AE495" s="74"/>
    </row>
    <row r="496" spans="1:39" ht="15.75" thickBot="1" x14ac:dyDescent="0.3">
      <c r="A496" s="216"/>
      <c r="B496" s="217"/>
      <c r="C496" s="217"/>
      <c r="D496" s="217"/>
      <c r="E496" s="217"/>
      <c r="F496" s="217"/>
      <c r="G496" s="217"/>
      <c r="H496" s="217"/>
      <c r="I496" s="217"/>
      <c r="J496" s="217"/>
      <c r="K496" s="217"/>
      <c r="L496" s="217"/>
      <c r="M496" s="217"/>
      <c r="P496" s="95"/>
      <c r="Q496" s="96"/>
      <c r="R496" s="96"/>
      <c r="S496" s="96"/>
      <c r="T496" s="96"/>
      <c r="U496" s="96"/>
      <c r="V496" s="236"/>
      <c r="W496" s="218"/>
      <c r="AE496" s="74"/>
    </row>
    <row r="497" spans="1:39" x14ac:dyDescent="0.25">
      <c r="A497" s="219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</row>
    <row r="498" spans="1:39" x14ac:dyDescent="0.25">
      <c r="A498" s="220"/>
      <c r="B498" s="221"/>
      <c r="C498" s="221"/>
      <c r="D498" s="221"/>
      <c r="E498" s="221"/>
      <c r="F498" s="221"/>
      <c r="G498" s="221"/>
      <c r="H498" s="221"/>
      <c r="I498" s="221"/>
      <c r="J498" s="221"/>
      <c r="K498" s="221"/>
      <c r="L498" s="221"/>
      <c r="M498" s="221"/>
    </row>
    <row r="499" spans="1:39" s="163" customFormat="1" ht="15.75" thickBot="1" x14ac:dyDescent="0.3">
      <c r="O499" s="450"/>
    </row>
    <row r="500" spans="1:39" ht="15.75" thickBot="1" x14ac:dyDescent="0.3">
      <c r="P500" s="164"/>
      <c r="Q500" s="104"/>
      <c r="R500" s="104"/>
      <c r="S500" s="104"/>
      <c r="T500" s="104"/>
      <c r="U500" s="104"/>
      <c r="V500" s="165"/>
      <c r="W500" s="166"/>
      <c r="X500" s="88"/>
      <c r="Y500" s="105"/>
      <c r="Z500" s="104"/>
      <c r="AA500" s="104"/>
      <c r="AB500" s="104"/>
      <c r="AC500" s="104"/>
      <c r="AD500" s="104"/>
      <c r="AE500" s="167"/>
      <c r="AF500" s="168"/>
      <c r="AG500" s="169"/>
      <c r="AI500" s="170"/>
      <c r="AJ500" s="170"/>
      <c r="AK500" s="170"/>
      <c r="AL500" s="171"/>
      <c r="AM500" s="170"/>
    </row>
    <row r="501" spans="1:39" x14ac:dyDescent="0.25">
      <c r="P501" s="172"/>
      <c r="Q501" s="426"/>
      <c r="R501" s="426"/>
      <c r="S501" s="426"/>
      <c r="T501" s="426"/>
      <c r="U501" s="426"/>
      <c r="V501" s="83"/>
      <c r="W501" s="173"/>
      <c r="X501" s="580"/>
      <c r="Y501" s="174"/>
      <c r="Z501" s="382"/>
      <c r="AA501" s="382"/>
      <c r="AB501" s="382"/>
      <c r="AC501" s="382"/>
      <c r="AD501" s="382"/>
      <c r="AE501" s="175"/>
      <c r="AF501" s="176"/>
      <c r="AG501" s="177"/>
      <c r="AI501" s="171"/>
      <c r="AJ501" s="170"/>
      <c r="AK501" s="170"/>
      <c r="AL501" s="171"/>
      <c r="AM501" s="171"/>
    </row>
    <row r="502" spans="1:39" x14ac:dyDescent="0.25">
      <c r="P502" s="179"/>
      <c r="Q502" s="180"/>
      <c r="R502" s="180"/>
      <c r="S502" s="180"/>
      <c r="T502" s="180"/>
      <c r="U502" s="180"/>
      <c r="V502" s="365"/>
      <c r="W502" s="366"/>
      <c r="X502" s="581"/>
      <c r="Y502" s="181"/>
      <c r="Z502" s="382"/>
      <c r="AA502" s="382"/>
      <c r="AB502" s="382"/>
      <c r="AC502" s="382"/>
      <c r="AD502" s="382"/>
      <c r="AE502" s="175"/>
      <c r="AF502" s="176"/>
      <c r="AG502" s="177"/>
      <c r="AI502" s="170"/>
      <c r="AJ502" s="170"/>
      <c r="AK502" s="170"/>
      <c r="AL502" s="182"/>
      <c r="AM502" s="170"/>
    </row>
    <row r="503" spans="1:39" x14ac:dyDescent="0.25">
      <c r="P503" s="179"/>
      <c r="Q503" s="180"/>
      <c r="R503" s="180"/>
      <c r="S503" s="180"/>
      <c r="T503" s="180"/>
      <c r="U503" s="180"/>
      <c r="V503" s="180"/>
      <c r="W503" s="173"/>
      <c r="X503" s="581"/>
      <c r="Y503" s="183"/>
      <c r="Z503" s="408"/>
      <c r="AA503" s="408"/>
      <c r="AB503" s="408"/>
      <c r="AC503" s="408"/>
      <c r="AD503" s="408"/>
      <c r="AE503" s="184"/>
      <c r="AF503" s="185"/>
      <c r="AG503" s="186"/>
      <c r="AI503" s="170"/>
      <c r="AJ503" s="170"/>
      <c r="AK503" s="170"/>
      <c r="AL503" s="182"/>
      <c r="AM503" s="170"/>
    </row>
    <row r="504" spans="1:39" x14ac:dyDescent="0.25">
      <c r="P504" s="162"/>
      <c r="Q504" s="160"/>
      <c r="R504" s="160"/>
      <c r="S504" s="160"/>
      <c r="T504" s="160"/>
      <c r="U504" s="160"/>
      <c r="V504" s="235"/>
      <c r="W504" s="364"/>
      <c r="X504" s="581"/>
      <c r="Y504" s="183"/>
      <c r="Z504" s="408"/>
      <c r="AA504" s="408"/>
      <c r="AB504" s="408"/>
      <c r="AC504" s="408"/>
      <c r="AD504" s="408"/>
      <c r="AE504" s="184"/>
      <c r="AF504" s="185"/>
      <c r="AG504" s="186"/>
      <c r="AI504" s="170"/>
      <c r="AJ504" s="170"/>
      <c r="AK504" s="170"/>
      <c r="AL504" s="182"/>
      <c r="AM504" s="170"/>
    </row>
    <row r="505" spans="1:39" x14ac:dyDescent="0.25">
      <c r="P505" s="428"/>
      <c r="Q505" s="429"/>
      <c r="R505" s="429"/>
      <c r="S505" s="429"/>
      <c r="T505" s="429"/>
      <c r="U505" s="429"/>
      <c r="V505" s="430"/>
      <c r="W505" s="431"/>
      <c r="X505" s="581"/>
      <c r="Y505" s="191"/>
      <c r="Z505" s="410"/>
      <c r="AA505" s="410"/>
      <c r="AB505" s="410"/>
      <c r="AC505" s="410"/>
      <c r="AD505" s="410"/>
      <c r="AE505" s="192"/>
      <c r="AF505" s="193"/>
      <c r="AG505" s="194"/>
      <c r="AI505" s="171"/>
      <c r="AJ505" s="171"/>
      <c r="AK505" s="171"/>
      <c r="AL505" s="171"/>
      <c r="AM505" s="171"/>
    </row>
    <row r="506" spans="1:39" x14ac:dyDescent="0.25">
      <c r="P506" s="432"/>
      <c r="Q506" s="433"/>
      <c r="R506" s="433"/>
      <c r="S506" s="433"/>
      <c r="T506" s="433"/>
      <c r="U506" s="433"/>
      <c r="V506" s="434"/>
      <c r="W506" s="435"/>
      <c r="X506" s="581"/>
      <c r="Y506" s="191"/>
      <c r="Z506" s="410"/>
      <c r="AA506" s="410"/>
      <c r="AB506" s="410"/>
      <c r="AC506" s="410"/>
      <c r="AD506" s="410"/>
      <c r="AE506" s="192"/>
      <c r="AF506" s="193"/>
      <c r="AG506" s="194"/>
      <c r="AI506" s="170"/>
      <c r="AJ506" s="170"/>
      <c r="AK506" s="182"/>
      <c r="AL506" s="171"/>
      <c r="AM506" s="170"/>
    </row>
    <row r="507" spans="1:39" x14ac:dyDescent="0.25">
      <c r="P507" s="432"/>
      <c r="Q507" s="433"/>
      <c r="R507" s="433"/>
      <c r="S507" s="433"/>
      <c r="T507" s="433"/>
      <c r="U507" s="433"/>
      <c r="V507" s="433"/>
      <c r="W507" s="431"/>
      <c r="X507" s="581"/>
      <c r="Y507" s="197"/>
      <c r="Z507" s="412"/>
      <c r="AA507" s="412"/>
      <c r="AB507" s="412"/>
      <c r="AC507" s="412"/>
      <c r="AD507" s="412"/>
      <c r="AE507" s="198"/>
      <c r="AF507" s="199"/>
      <c r="AG507" s="200"/>
      <c r="AI507" s="170"/>
      <c r="AJ507" s="170"/>
      <c r="AK507" s="182"/>
      <c r="AL507" s="171"/>
      <c r="AM507" s="170"/>
    </row>
    <row r="508" spans="1:39" x14ac:dyDescent="0.25">
      <c r="P508" s="162"/>
      <c r="Q508" s="43"/>
      <c r="R508" s="43"/>
      <c r="S508" s="43"/>
      <c r="T508" s="43"/>
      <c r="U508" s="43"/>
      <c r="V508" s="235"/>
      <c r="W508" s="364"/>
      <c r="X508" s="581"/>
      <c r="Y508" s="197"/>
      <c r="Z508" s="412"/>
      <c r="AA508" s="412"/>
      <c r="AB508" s="412"/>
      <c r="AC508" s="412"/>
      <c r="AD508" s="412"/>
      <c r="AE508" s="198"/>
      <c r="AF508" s="199"/>
      <c r="AG508" s="200"/>
    </row>
    <row r="509" spans="1:39" x14ac:dyDescent="0.25">
      <c r="P509" s="203"/>
      <c r="Q509" s="427"/>
      <c r="R509" s="427"/>
      <c r="S509" s="427"/>
      <c r="T509" s="427"/>
      <c r="U509" s="427"/>
      <c r="V509" s="204"/>
      <c r="W509" s="205"/>
      <c r="X509" s="581"/>
      <c r="Y509" s="206"/>
      <c r="Z509" s="414"/>
      <c r="AA509" s="414"/>
      <c r="AB509" s="414"/>
      <c r="AC509" s="414"/>
      <c r="AD509" s="414"/>
      <c r="AE509" s="49"/>
      <c r="AF509" s="207"/>
      <c r="AG509" s="208"/>
    </row>
    <row r="510" spans="1:39" ht="15.75" thickBot="1" x14ac:dyDescent="0.3">
      <c r="P510" s="210"/>
      <c r="Q510" s="211"/>
      <c r="R510" s="211"/>
      <c r="S510" s="211"/>
      <c r="T510" s="211"/>
      <c r="U510" s="211"/>
      <c r="V510" s="369"/>
      <c r="W510" s="370"/>
      <c r="X510" s="582"/>
      <c r="Y510" s="212"/>
      <c r="Z510" s="414"/>
      <c r="AA510" s="414"/>
      <c r="AB510" s="414"/>
      <c r="AC510" s="414"/>
      <c r="AD510" s="414"/>
      <c r="AE510" s="213"/>
      <c r="AF510" s="214"/>
      <c r="AG510" s="208"/>
    </row>
    <row r="511" spans="1:39" x14ac:dyDescent="0.25">
      <c r="A511" s="215"/>
      <c r="B511" s="215"/>
      <c r="C511" s="215"/>
      <c r="D511" s="215"/>
      <c r="E511" s="215"/>
      <c r="F511" s="215"/>
      <c r="G511" s="215"/>
      <c r="H511" s="215"/>
      <c r="I511" s="215"/>
      <c r="J511" s="215"/>
      <c r="K511" s="215"/>
      <c r="L511" s="215"/>
      <c r="M511" s="215"/>
      <c r="P511" s="210"/>
      <c r="Q511" s="211"/>
      <c r="R511" s="211"/>
      <c r="S511" s="211"/>
      <c r="T511" s="211"/>
      <c r="U511" s="211"/>
      <c r="V511" s="211"/>
      <c r="W511" s="205"/>
      <c r="AE511" s="74"/>
    </row>
    <row r="512" spans="1:39" ht="15.75" thickBot="1" x14ac:dyDescent="0.3">
      <c r="A512" s="216"/>
      <c r="B512" s="217"/>
      <c r="C512" s="217"/>
      <c r="D512" s="217"/>
      <c r="E512" s="217"/>
      <c r="F512" s="217"/>
      <c r="G512" s="217"/>
      <c r="H512" s="217"/>
      <c r="I512" s="217"/>
      <c r="J512" s="217"/>
      <c r="K512" s="217"/>
      <c r="L512" s="217"/>
      <c r="M512" s="217"/>
      <c r="P512" s="95"/>
      <c r="Q512" s="96"/>
      <c r="R512" s="96"/>
      <c r="S512" s="96"/>
      <c r="T512" s="96"/>
      <c r="U512" s="96"/>
      <c r="V512" s="236"/>
      <c r="W512" s="218"/>
      <c r="AE512" s="74"/>
    </row>
    <row r="513" spans="1:39" x14ac:dyDescent="0.25">
      <c r="A513" s="219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</row>
    <row r="514" spans="1:39" x14ac:dyDescent="0.25">
      <c r="A514" s="220"/>
      <c r="B514" s="221"/>
      <c r="C514" s="221"/>
      <c r="D514" s="221"/>
      <c r="E514" s="221"/>
      <c r="F514" s="221"/>
      <c r="G514" s="221"/>
      <c r="H514" s="221"/>
      <c r="I514" s="221"/>
      <c r="J514" s="221"/>
      <c r="K514" s="221"/>
      <c r="L514" s="221"/>
      <c r="M514" s="221"/>
    </row>
    <row r="515" spans="1:39" s="163" customFormat="1" ht="15.75" thickBot="1" x14ac:dyDescent="0.3">
      <c r="O515" s="450"/>
    </row>
    <row r="516" spans="1:39" ht="15.75" thickBot="1" x14ac:dyDescent="0.3">
      <c r="P516" s="164"/>
      <c r="Q516" s="104"/>
      <c r="R516" s="104"/>
      <c r="S516" s="104"/>
      <c r="T516" s="104"/>
      <c r="U516" s="104"/>
      <c r="V516" s="165"/>
      <c r="W516" s="166"/>
      <c r="X516" s="88"/>
      <c r="Y516" s="105"/>
      <c r="Z516" s="104"/>
      <c r="AA516" s="104"/>
      <c r="AB516" s="104"/>
      <c r="AC516" s="104"/>
      <c r="AD516" s="104"/>
      <c r="AE516" s="167"/>
      <c r="AF516" s="168"/>
      <c r="AG516" s="169"/>
      <c r="AI516" s="170"/>
      <c r="AJ516" s="170"/>
      <c r="AK516" s="170"/>
      <c r="AL516" s="171"/>
      <c r="AM516" s="170"/>
    </row>
    <row r="517" spans="1:39" x14ac:dyDescent="0.25">
      <c r="P517" s="172"/>
      <c r="Q517" s="426"/>
      <c r="R517" s="426"/>
      <c r="S517" s="426"/>
      <c r="T517" s="426"/>
      <c r="U517" s="426"/>
      <c r="V517" s="83"/>
      <c r="W517" s="173"/>
      <c r="X517" s="580"/>
      <c r="Y517" s="174"/>
      <c r="Z517" s="382"/>
      <c r="AA517" s="382"/>
      <c r="AB517" s="382"/>
      <c r="AC517" s="382"/>
      <c r="AD517" s="382"/>
      <c r="AE517" s="175"/>
      <c r="AF517" s="176"/>
      <c r="AG517" s="177"/>
      <c r="AI517" s="171"/>
      <c r="AJ517" s="170"/>
      <c r="AK517" s="170"/>
      <c r="AL517" s="171"/>
      <c r="AM517" s="171"/>
    </row>
    <row r="518" spans="1:39" x14ac:dyDescent="0.25">
      <c r="P518" s="179"/>
      <c r="Q518" s="180"/>
      <c r="R518" s="180"/>
      <c r="S518" s="180"/>
      <c r="T518" s="180"/>
      <c r="U518" s="180"/>
      <c r="V518" s="365"/>
      <c r="W518" s="366"/>
      <c r="X518" s="581"/>
      <c r="Y518" s="181"/>
      <c r="Z518" s="382"/>
      <c r="AA518" s="382"/>
      <c r="AB518" s="382"/>
      <c r="AC518" s="382"/>
      <c r="AD518" s="382"/>
      <c r="AE518" s="175"/>
      <c r="AF518" s="176"/>
      <c r="AG518" s="177"/>
      <c r="AI518" s="170"/>
      <c r="AJ518" s="170"/>
      <c r="AK518" s="170"/>
      <c r="AL518" s="182"/>
      <c r="AM518" s="170"/>
    </row>
    <row r="519" spans="1:39" x14ac:dyDescent="0.25">
      <c r="P519" s="179"/>
      <c r="Q519" s="180"/>
      <c r="R519" s="180"/>
      <c r="S519" s="180"/>
      <c r="T519" s="180"/>
      <c r="U519" s="180"/>
      <c r="V519" s="180"/>
      <c r="W519" s="173"/>
      <c r="X519" s="581"/>
      <c r="Y519" s="183"/>
      <c r="Z519" s="408"/>
      <c r="AA519" s="408"/>
      <c r="AB519" s="408"/>
      <c r="AC519" s="408"/>
      <c r="AD519" s="408"/>
      <c r="AE519" s="184"/>
      <c r="AF519" s="185"/>
      <c r="AG519" s="186"/>
      <c r="AI519" s="170"/>
      <c r="AJ519" s="170"/>
      <c r="AK519" s="170"/>
      <c r="AL519" s="182"/>
      <c r="AM519" s="170"/>
    </row>
    <row r="520" spans="1:39" x14ac:dyDescent="0.25">
      <c r="P520" s="162"/>
      <c r="Q520" s="160"/>
      <c r="R520" s="160"/>
      <c r="S520" s="160"/>
      <c r="T520" s="160"/>
      <c r="U520" s="160"/>
      <c r="V520" s="235"/>
      <c r="W520" s="364"/>
      <c r="X520" s="581"/>
      <c r="Y520" s="183"/>
      <c r="Z520" s="408"/>
      <c r="AA520" s="408"/>
      <c r="AB520" s="408"/>
      <c r="AC520" s="408"/>
      <c r="AD520" s="408"/>
      <c r="AE520" s="184"/>
      <c r="AF520" s="185"/>
      <c r="AG520" s="186"/>
      <c r="AI520" s="170"/>
      <c r="AJ520" s="170"/>
      <c r="AK520" s="170"/>
      <c r="AL520" s="182"/>
      <c r="AM520" s="170"/>
    </row>
    <row r="521" spans="1:39" x14ac:dyDescent="0.25">
      <c r="P521" s="428"/>
      <c r="Q521" s="429"/>
      <c r="R521" s="429"/>
      <c r="S521" s="429"/>
      <c r="T521" s="429"/>
      <c r="U521" s="429"/>
      <c r="V521" s="430"/>
      <c r="W521" s="431"/>
      <c r="X521" s="581"/>
      <c r="Y521" s="191"/>
      <c r="Z521" s="410"/>
      <c r="AA521" s="410"/>
      <c r="AB521" s="410"/>
      <c r="AC521" s="410"/>
      <c r="AD521" s="410"/>
      <c r="AE521" s="192"/>
      <c r="AF521" s="193"/>
      <c r="AG521" s="194"/>
      <c r="AI521" s="171"/>
      <c r="AJ521" s="171"/>
      <c r="AK521" s="171"/>
      <c r="AL521" s="171"/>
      <c r="AM521" s="171"/>
    </row>
    <row r="522" spans="1:39" x14ac:dyDescent="0.25">
      <c r="P522" s="432"/>
      <c r="Q522" s="433"/>
      <c r="R522" s="433"/>
      <c r="S522" s="433"/>
      <c r="T522" s="433"/>
      <c r="U522" s="433"/>
      <c r="V522" s="434"/>
      <c r="W522" s="435"/>
      <c r="X522" s="581"/>
      <c r="Y522" s="191"/>
      <c r="Z522" s="410"/>
      <c r="AA522" s="410"/>
      <c r="AB522" s="410"/>
      <c r="AC522" s="410"/>
      <c r="AD522" s="410"/>
      <c r="AE522" s="192"/>
      <c r="AF522" s="193"/>
      <c r="AG522" s="194"/>
      <c r="AI522" s="170"/>
      <c r="AJ522" s="170"/>
      <c r="AK522" s="182"/>
      <c r="AL522" s="171"/>
      <c r="AM522" s="170"/>
    </row>
    <row r="523" spans="1:39" x14ac:dyDescent="0.25">
      <c r="P523" s="432"/>
      <c r="Q523" s="433"/>
      <c r="R523" s="433"/>
      <c r="S523" s="433"/>
      <c r="T523" s="433"/>
      <c r="U523" s="433"/>
      <c r="V523" s="433"/>
      <c r="W523" s="431"/>
      <c r="X523" s="581"/>
      <c r="Y523" s="197"/>
      <c r="Z523" s="412"/>
      <c r="AA523" s="412"/>
      <c r="AB523" s="412"/>
      <c r="AC523" s="412"/>
      <c r="AD523" s="412"/>
      <c r="AE523" s="198"/>
      <c r="AF523" s="199"/>
      <c r="AG523" s="200"/>
      <c r="AI523" s="170"/>
      <c r="AJ523" s="170"/>
      <c r="AK523" s="182"/>
      <c r="AL523" s="171"/>
      <c r="AM523" s="170"/>
    </row>
    <row r="524" spans="1:39" x14ac:dyDescent="0.25">
      <c r="P524" s="162"/>
      <c r="Q524" s="43"/>
      <c r="R524" s="43"/>
      <c r="S524" s="43"/>
      <c r="T524" s="43"/>
      <c r="U524" s="43"/>
      <c r="V524" s="235"/>
      <c r="W524" s="364"/>
      <c r="X524" s="581"/>
      <c r="Y524" s="197"/>
      <c r="Z524" s="412"/>
      <c r="AA524" s="412"/>
      <c r="AB524" s="412"/>
      <c r="AC524" s="412"/>
      <c r="AD524" s="412"/>
      <c r="AE524" s="198"/>
      <c r="AF524" s="199"/>
      <c r="AG524" s="200"/>
    </row>
    <row r="525" spans="1:39" x14ac:dyDescent="0.25">
      <c r="P525" s="203"/>
      <c r="Q525" s="427"/>
      <c r="R525" s="427"/>
      <c r="S525" s="427"/>
      <c r="T525" s="427"/>
      <c r="U525" s="427"/>
      <c r="V525" s="204"/>
      <c r="W525" s="205"/>
      <c r="X525" s="581"/>
      <c r="Y525" s="206"/>
      <c r="Z525" s="414"/>
      <c r="AA525" s="414"/>
      <c r="AB525" s="414"/>
      <c r="AC525" s="414"/>
      <c r="AD525" s="414"/>
      <c r="AE525" s="49"/>
      <c r="AF525" s="207"/>
      <c r="AG525" s="208"/>
    </row>
    <row r="526" spans="1:39" ht="15.75" thickBot="1" x14ac:dyDescent="0.3">
      <c r="P526" s="210"/>
      <c r="Q526" s="211"/>
      <c r="R526" s="211"/>
      <c r="S526" s="211"/>
      <c r="T526" s="211"/>
      <c r="U526" s="211"/>
      <c r="V526" s="369"/>
      <c r="W526" s="370"/>
      <c r="X526" s="582"/>
      <c r="Y526" s="212"/>
      <c r="Z526" s="414"/>
      <c r="AA526" s="414"/>
      <c r="AB526" s="414"/>
      <c r="AC526" s="414"/>
      <c r="AD526" s="414"/>
      <c r="AE526" s="213"/>
      <c r="AF526" s="214"/>
      <c r="AG526" s="208"/>
    </row>
    <row r="527" spans="1:39" x14ac:dyDescent="0.25">
      <c r="A527" s="215"/>
      <c r="B527" s="215"/>
      <c r="C527" s="215"/>
      <c r="D527" s="215"/>
      <c r="E527" s="215"/>
      <c r="F527" s="215"/>
      <c r="G527" s="215"/>
      <c r="H527" s="215"/>
      <c r="I527" s="215"/>
      <c r="J527" s="215"/>
      <c r="K527" s="215"/>
      <c r="L527" s="215"/>
      <c r="M527" s="215"/>
      <c r="P527" s="210"/>
      <c r="Q527" s="211"/>
      <c r="R527" s="211"/>
      <c r="S527" s="211"/>
      <c r="T527" s="211"/>
      <c r="U527" s="211"/>
      <c r="V527" s="211"/>
      <c r="W527" s="205"/>
      <c r="AE527" s="74"/>
    </row>
    <row r="528" spans="1:39" ht="15.75" thickBot="1" x14ac:dyDescent="0.3">
      <c r="A528" s="216"/>
      <c r="B528" s="217"/>
      <c r="C528" s="217"/>
      <c r="D528" s="217"/>
      <c r="E528" s="217"/>
      <c r="F528" s="217"/>
      <c r="G528" s="217"/>
      <c r="H528" s="217"/>
      <c r="I528" s="217"/>
      <c r="J528" s="217"/>
      <c r="K528" s="217"/>
      <c r="L528" s="217"/>
      <c r="M528" s="217"/>
      <c r="P528" s="95"/>
      <c r="Q528" s="96"/>
      <c r="R528" s="96"/>
      <c r="S528" s="96"/>
      <c r="T528" s="96"/>
      <c r="U528" s="96"/>
      <c r="V528" s="236"/>
      <c r="W528" s="218"/>
      <c r="AE528" s="74"/>
    </row>
    <row r="529" spans="1:39" x14ac:dyDescent="0.25">
      <c r="A529" s="219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</row>
    <row r="530" spans="1:39" x14ac:dyDescent="0.25">
      <c r="A530" s="220"/>
      <c r="B530" s="221"/>
      <c r="C530" s="221"/>
      <c r="D530" s="221"/>
      <c r="E530" s="221"/>
      <c r="F530" s="221"/>
      <c r="G530" s="221"/>
      <c r="H530" s="221"/>
      <c r="I530" s="221"/>
      <c r="J530" s="221"/>
      <c r="K530" s="221"/>
      <c r="L530" s="221"/>
      <c r="M530" s="221"/>
    </row>
    <row r="531" spans="1:39" s="163" customFormat="1" ht="15.75" thickBot="1" x14ac:dyDescent="0.3">
      <c r="O531" s="450"/>
    </row>
    <row r="532" spans="1:39" ht="15.75" thickBot="1" x14ac:dyDescent="0.3">
      <c r="P532" s="164"/>
      <c r="Q532" s="104"/>
      <c r="R532" s="104"/>
      <c r="S532" s="104"/>
      <c r="T532" s="104"/>
      <c r="U532" s="104"/>
      <c r="V532" s="165"/>
      <c r="W532" s="166"/>
      <c r="X532" s="88"/>
      <c r="Y532" s="105"/>
      <c r="Z532" s="104"/>
      <c r="AA532" s="104"/>
      <c r="AB532" s="104"/>
      <c r="AC532" s="104"/>
      <c r="AD532" s="104"/>
      <c r="AE532" s="167"/>
      <c r="AF532" s="168"/>
      <c r="AG532" s="169"/>
      <c r="AI532" s="170"/>
      <c r="AJ532" s="170"/>
      <c r="AK532" s="170"/>
      <c r="AL532" s="171"/>
      <c r="AM532" s="170"/>
    </row>
    <row r="533" spans="1:39" x14ac:dyDescent="0.25">
      <c r="P533" s="172"/>
      <c r="Q533" s="426"/>
      <c r="R533" s="426"/>
      <c r="S533" s="426"/>
      <c r="T533" s="426"/>
      <c r="U533" s="426"/>
      <c r="V533" s="83"/>
      <c r="W533" s="173"/>
      <c r="X533" s="580"/>
      <c r="Y533" s="174"/>
      <c r="Z533" s="382"/>
      <c r="AA533" s="382"/>
      <c r="AB533" s="382"/>
      <c r="AC533" s="382"/>
      <c r="AD533" s="382"/>
      <c r="AE533" s="175"/>
      <c r="AF533" s="176"/>
      <c r="AG533" s="177"/>
      <c r="AI533" s="171"/>
      <c r="AJ533" s="170"/>
      <c r="AK533" s="170"/>
      <c r="AL533" s="171"/>
      <c r="AM533" s="171"/>
    </row>
    <row r="534" spans="1:39" x14ac:dyDescent="0.25">
      <c r="P534" s="179"/>
      <c r="Q534" s="180"/>
      <c r="R534" s="180"/>
      <c r="S534" s="180"/>
      <c r="T534" s="180"/>
      <c r="U534" s="180"/>
      <c r="V534" s="365"/>
      <c r="W534" s="366"/>
      <c r="X534" s="581"/>
      <c r="Y534" s="181"/>
      <c r="Z534" s="382"/>
      <c r="AA534" s="382"/>
      <c r="AB534" s="382"/>
      <c r="AC534" s="382"/>
      <c r="AD534" s="382"/>
      <c r="AE534" s="175"/>
      <c r="AF534" s="176"/>
      <c r="AG534" s="177"/>
      <c r="AI534" s="170"/>
      <c r="AJ534" s="170"/>
      <c r="AK534" s="170"/>
      <c r="AL534" s="182"/>
      <c r="AM534" s="170"/>
    </row>
    <row r="535" spans="1:39" x14ac:dyDescent="0.25">
      <c r="P535" s="179"/>
      <c r="Q535" s="180"/>
      <c r="R535" s="180"/>
      <c r="S535" s="180"/>
      <c r="T535" s="180"/>
      <c r="U535" s="180"/>
      <c r="V535" s="180"/>
      <c r="W535" s="173"/>
      <c r="X535" s="581"/>
      <c r="Y535" s="183"/>
      <c r="Z535" s="408"/>
      <c r="AA535" s="408"/>
      <c r="AB535" s="408"/>
      <c r="AC535" s="408"/>
      <c r="AD535" s="408"/>
      <c r="AE535" s="184"/>
      <c r="AF535" s="185"/>
      <c r="AG535" s="186"/>
      <c r="AI535" s="170"/>
      <c r="AJ535" s="170"/>
      <c r="AK535" s="170"/>
      <c r="AL535" s="182"/>
      <c r="AM535" s="170"/>
    </row>
    <row r="536" spans="1:39" x14ac:dyDescent="0.25">
      <c r="P536" s="162"/>
      <c r="Q536" s="160"/>
      <c r="R536" s="160"/>
      <c r="S536" s="160"/>
      <c r="T536" s="160"/>
      <c r="U536" s="160"/>
      <c r="V536" s="235"/>
      <c r="W536" s="364"/>
      <c r="X536" s="581"/>
      <c r="Y536" s="183"/>
      <c r="Z536" s="408"/>
      <c r="AA536" s="408"/>
      <c r="AB536" s="408"/>
      <c r="AC536" s="408"/>
      <c r="AD536" s="408"/>
      <c r="AE536" s="184"/>
      <c r="AF536" s="185"/>
      <c r="AG536" s="186"/>
      <c r="AI536" s="170"/>
      <c r="AJ536" s="170"/>
      <c r="AK536" s="170"/>
      <c r="AL536" s="182"/>
      <c r="AM536" s="170"/>
    </row>
    <row r="537" spans="1:39" x14ac:dyDescent="0.25">
      <c r="P537" s="188"/>
      <c r="Q537" s="446"/>
      <c r="R537" s="446"/>
      <c r="S537" s="446"/>
      <c r="T537" s="446"/>
      <c r="U537" s="446"/>
      <c r="V537" s="189"/>
      <c r="W537" s="431"/>
      <c r="X537" s="581"/>
      <c r="Y537" s="191"/>
      <c r="Z537" s="410"/>
      <c r="AA537" s="410"/>
      <c r="AB537" s="410"/>
      <c r="AC537" s="410"/>
      <c r="AD537" s="410"/>
      <c r="AE537" s="192"/>
      <c r="AF537" s="193"/>
      <c r="AG537" s="194"/>
      <c r="AI537" s="171"/>
      <c r="AJ537" s="171"/>
      <c r="AK537" s="171"/>
      <c r="AL537" s="171"/>
      <c r="AM537" s="171"/>
    </row>
    <row r="538" spans="1:39" x14ac:dyDescent="0.25">
      <c r="P538" s="195"/>
      <c r="Q538" s="196"/>
      <c r="R538" s="196"/>
      <c r="S538" s="196"/>
      <c r="T538" s="196"/>
      <c r="U538" s="196"/>
      <c r="V538" s="367"/>
      <c r="W538" s="435"/>
      <c r="X538" s="581"/>
      <c r="Y538" s="191"/>
      <c r="Z538" s="410"/>
      <c r="AA538" s="410"/>
      <c r="AB538" s="410"/>
      <c r="AC538" s="410"/>
      <c r="AD538" s="410"/>
      <c r="AE538" s="192"/>
      <c r="AF538" s="193"/>
      <c r="AG538" s="194"/>
      <c r="AI538" s="170"/>
      <c r="AJ538" s="170"/>
      <c r="AK538" s="182"/>
      <c r="AL538" s="171"/>
      <c r="AM538" s="170"/>
    </row>
    <row r="539" spans="1:39" x14ac:dyDescent="0.25">
      <c r="P539" s="195"/>
      <c r="Q539" s="196"/>
      <c r="R539" s="196"/>
      <c r="S539" s="196"/>
      <c r="T539" s="196"/>
      <c r="U539" s="196"/>
      <c r="V539" s="196"/>
      <c r="W539" s="431"/>
      <c r="X539" s="581"/>
      <c r="Y539" s="197"/>
      <c r="Z539" s="412"/>
      <c r="AA539" s="412"/>
      <c r="AB539" s="412"/>
      <c r="AC539" s="412"/>
      <c r="AD539" s="412"/>
      <c r="AE539" s="198"/>
      <c r="AF539" s="199"/>
      <c r="AG539" s="200"/>
      <c r="AI539" s="170"/>
      <c r="AJ539" s="170"/>
      <c r="AK539" s="182"/>
      <c r="AL539" s="171"/>
      <c r="AM539" s="170"/>
    </row>
    <row r="540" spans="1:39" x14ac:dyDescent="0.25">
      <c r="P540" s="162"/>
      <c r="Q540" s="43"/>
      <c r="R540" s="43"/>
      <c r="S540" s="43"/>
      <c r="T540" s="43"/>
      <c r="U540" s="43"/>
      <c r="V540" s="235"/>
      <c r="W540" s="364"/>
      <c r="X540" s="581"/>
      <c r="Y540" s="197"/>
      <c r="Z540" s="412"/>
      <c r="AA540" s="412"/>
      <c r="AB540" s="412"/>
      <c r="AC540" s="412"/>
      <c r="AD540" s="412"/>
      <c r="AE540" s="198"/>
      <c r="AF540" s="199"/>
      <c r="AG540" s="200"/>
    </row>
    <row r="541" spans="1:39" x14ac:dyDescent="0.25">
      <c r="P541" s="203"/>
      <c r="Q541" s="427"/>
      <c r="R541" s="427"/>
      <c r="S541" s="427"/>
      <c r="T541" s="427"/>
      <c r="U541" s="427"/>
      <c r="V541" s="204"/>
      <c r="W541" s="205"/>
      <c r="X541" s="581"/>
      <c r="Y541" s="206"/>
      <c r="Z541" s="414"/>
      <c r="AA541" s="414"/>
      <c r="AB541" s="414"/>
      <c r="AC541" s="414"/>
      <c r="AD541" s="414"/>
      <c r="AE541" s="49"/>
      <c r="AF541" s="207"/>
      <c r="AG541" s="208"/>
    </row>
    <row r="542" spans="1:39" ht="15.75" thickBot="1" x14ac:dyDescent="0.3">
      <c r="P542" s="210"/>
      <c r="Q542" s="211"/>
      <c r="R542" s="211"/>
      <c r="S542" s="211"/>
      <c r="T542" s="211"/>
      <c r="U542" s="211"/>
      <c r="V542" s="369"/>
      <c r="W542" s="370"/>
      <c r="X542" s="582"/>
      <c r="Y542" s="212"/>
      <c r="Z542" s="414"/>
      <c r="AA542" s="414"/>
      <c r="AB542" s="414"/>
      <c r="AC542" s="414"/>
      <c r="AD542" s="414"/>
      <c r="AE542" s="213"/>
      <c r="AF542" s="214"/>
      <c r="AG542" s="208"/>
    </row>
    <row r="543" spans="1:39" x14ac:dyDescent="0.25">
      <c r="A543" s="215"/>
      <c r="B543" s="215"/>
      <c r="C543" s="215"/>
      <c r="D543" s="215"/>
      <c r="E543" s="215"/>
      <c r="F543" s="215"/>
      <c r="G543" s="215"/>
      <c r="H543" s="215"/>
      <c r="I543" s="215"/>
      <c r="J543" s="215"/>
      <c r="K543" s="215"/>
      <c r="L543" s="215"/>
      <c r="M543" s="215"/>
      <c r="P543" s="210"/>
      <c r="Q543" s="211"/>
      <c r="R543" s="211"/>
      <c r="S543" s="211"/>
      <c r="T543" s="211"/>
      <c r="U543" s="211"/>
      <c r="V543" s="211"/>
      <c r="W543" s="205"/>
      <c r="AE543" s="74"/>
    </row>
    <row r="544" spans="1:39" ht="15.75" thickBot="1" x14ac:dyDescent="0.3">
      <c r="A544" s="216"/>
      <c r="B544" s="217"/>
      <c r="C544" s="217"/>
      <c r="D544" s="217"/>
      <c r="E544" s="217"/>
      <c r="F544" s="217"/>
      <c r="G544" s="217"/>
      <c r="H544" s="217"/>
      <c r="I544" s="217"/>
      <c r="J544" s="217"/>
      <c r="K544" s="217"/>
      <c r="L544" s="217"/>
      <c r="M544" s="217"/>
      <c r="P544" s="95"/>
      <c r="Q544" s="96"/>
      <c r="R544" s="96"/>
      <c r="S544" s="96"/>
      <c r="T544" s="96"/>
      <c r="U544" s="96"/>
      <c r="V544" s="236"/>
      <c r="W544" s="218"/>
      <c r="AE544" s="74"/>
    </row>
    <row r="545" spans="1:39" x14ac:dyDescent="0.25">
      <c r="A545" s="219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</row>
    <row r="546" spans="1:39" x14ac:dyDescent="0.25">
      <c r="A546" s="220"/>
      <c r="B546" s="221"/>
      <c r="C546" s="221"/>
      <c r="D546" s="221"/>
      <c r="E546" s="221"/>
      <c r="F546" s="221"/>
      <c r="G546" s="221"/>
      <c r="H546" s="221"/>
      <c r="I546" s="221"/>
      <c r="J546" s="221"/>
      <c r="K546" s="221"/>
      <c r="L546" s="221"/>
      <c r="M546" s="221"/>
    </row>
    <row r="547" spans="1:39" s="163" customFormat="1" ht="15.75" thickBot="1" x14ac:dyDescent="0.3">
      <c r="O547" s="450"/>
    </row>
    <row r="548" spans="1:39" ht="15.75" thickBot="1" x14ac:dyDescent="0.3">
      <c r="P548" s="164"/>
      <c r="Q548" s="104"/>
      <c r="R548" s="104"/>
      <c r="S548" s="104"/>
      <c r="T548" s="104"/>
      <c r="U548" s="104"/>
      <c r="V548" s="165"/>
      <c r="W548" s="166"/>
      <c r="X548" s="88"/>
      <c r="Y548" s="105"/>
      <c r="Z548" s="104"/>
      <c r="AA548" s="104"/>
      <c r="AB548" s="104"/>
      <c r="AC548" s="104"/>
      <c r="AD548" s="104"/>
      <c r="AE548" s="167"/>
      <c r="AF548" s="168"/>
      <c r="AG548" s="169"/>
      <c r="AI548" s="452"/>
      <c r="AJ548" s="452"/>
      <c r="AK548" s="452"/>
      <c r="AL548" s="452"/>
      <c r="AM548" s="452"/>
    </row>
    <row r="549" spans="1:39" ht="15" customHeight="1" x14ac:dyDescent="0.25">
      <c r="P549" s="172"/>
      <c r="Q549" s="426"/>
      <c r="R549" s="426"/>
      <c r="S549" s="426"/>
      <c r="T549" s="426"/>
      <c r="U549" s="426"/>
      <c r="V549" s="83"/>
      <c r="W549" s="173"/>
      <c r="X549" s="580"/>
      <c r="Y549" s="174"/>
      <c r="Z549" s="382"/>
      <c r="AA549" s="382"/>
      <c r="AB549" s="382"/>
      <c r="AC549" s="382"/>
      <c r="AD549" s="382"/>
      <c r="AE549" s="175"/>
      <c r="AF549" s="176"/>
      <c r="AG549" s="177"/>
      <c r="AI549" s="452"/>
      <c r="AJ549" s="452"/>
      <c r="AK549" s="452"/>
      <c r="AL549" s="452"/>
      <c r="AM549" s="452"/>
    </row>
    <row r="550" spans="1:39" x14ac:dyDescent="0.25">
      <c r="P550" s="179"/>
      <c r="Q550" s="180"/>
      <c r="R550" s="180"/>
      <c r="S550" s="180"/>
      <c r="T550" s="180"/>
      <c r="U550" s="180"/>
      <c r="V550" s="365"/>
      <c r="W550" s="366"/>
      <c r="X550" s="581"/>
      <c r="Y550" s="181"/>
      <c r="Z550" s="382"/>
      <c r="AA550" s="382"/>
      <c r="AB550" s="382"/>
      <c r="AC550" s="382"/>
      <c r="AD550" s="382"/>
      <c r="AE550" s="175"/>
      <c r="AF550" s="176"/>
      <c r="AG550" s="177"/>
      <c r="AI550" s="452"/>
      <c r="AJ550" s="452"/>
      <c r="AK550" s="452"/>
      <c r="AL550" s="452"/>
      <c r="AM550" s="452"/>
    </row>
    <row r="551" spans="1:39" x14ac:dyDescent="0.25">
      <c r="P551" s="179"/>
      <c r="Q551" s="180"/>
      <c r="R551" s="180"/>
      <c r="S551" s="180"/>
      <c r="T551" s="180"/>
      <c r="U551" s="180"/>
      <c r="V551" s="180"/>
      <c r="W551" s="173"/>
      <c r="X551" s="581"/>
      <c r="Y551" s="183"/>
      <c r="Z551" s="408"/>
      <c r="AA551" s="408"/>
      <c r="AB551" s="408"/>
      <c r="AC551" s="408"/>
      <c r="AD551" s="408"/>
      <c r="AE551" s="184"/>
      <c r="AF551" s="185"/>
      <c r="AG551" s="186"/>
      <c r="AI551" s="452"/>
      <c r="AJ551" s="452"/>
      <c r="AK551" s="452"/>
      <c r="AL551" s="452"/>
      <c r="AM551" s="452"/>
    </row>
    <row r="552" spans="1:39" x14ac:dyDescent="0.25">
      <c r="P552" s="162"/>
      <c r="Q552" s="160"/>
      <c r="R552" s="160"/>
      <c r="S552" s="160"/>
      <c r="T552" s="160"/>
      <c r="U552" s="160"/>
      <c r="V552" s="235"/>
      <c r="W552" s="364"/>
      <c r="X552" s="581"/>
      <c r="Y552" s="183"/>
      <c r="Z552" s="408"/>
      <c r="AA552" s="408"/>
      <c r="AB552" s="408"/>
      <c r="AC552" s="408"/>
      <c r="AD552" s="408"/>
      <c r="AE552" s="184"/>
      <c r="AF552" s="185"/>
      <c r="AG552" s="186"/>
      <c r="AI552" s="452"/>
      <c r="AJ552" s="452"/>
      <c r="AK552" s="452"/>
      <c r="AL552" s="452"/>
      <c r="AM552" s="452"/>
    </row>
    <row r="553" spans="1:39" x14ac:dyDescent="0.25">
      <c r="P553" s="428"/>
      <c r="Q553" s="429"/>
      <c r="R553" s="429"/>
      <c r="S553" s="429"/>
      <c r="T553" s="429"/>
      <c r="U553" s="429"/>
      <c r="V553" s="430"/>
      <c r="W553" s="431"/>
      <c r="X553" s="581"/>
      <c r="Y553" s="191"/>
      <c r="Z553" s="410"/>
      <c r="AA553" s="410"/>
      <c r="AB553" s="410"/>
      <c r="AC553" s="410"/>
      <c r="AD553" s="410"/>
      <c r="AE553" s="192"/>
      <c r="AF553" s="193"/>
      <c r="AG553" s="194"/>
      <c r="AI553" s="452"/>
      <c r="AJ553" s="452"/>
      <c r="AK553" s="452"/>
      <c r="AL553" s="452"/>
      <c r="AM553" s="452"/>
    </row>
    <row r="554" spans="1:39" x14ac:dyDescent="0.25">
      <c r="P554" s="432"/>
      <c r="Q554" s="433"/>
      <c r="R554" s="433"/>
      <c r="S554" s="433"/>
      <c r="T554" s="433"/>
      <c r="U554" s="433"/>
      <c r="V554" s="434"/>
      <c r="W554" s="435"/>
      <c r="X554" s="581"/>
      <c r="Y554" s="191"/>
      <c r="Z554" s="410"/>
      <c r="AA554" s="410"/>
      <c r="AB554" s="410"/>
      <c r="AC554" s="410"/>
      <c r="AD554" s="410"/>
      <c r="AE554" s="192"/>
      <c r="AF554" s="193"/>
      <c r="AG554" s="194"/>
      <c r="AI554" s="452"/>
      <c r="AJ554" s="452"/>
      <c r="AK554" s="452"/>
      <c r="AL554" s="452"/>
      <c r="AM554" s="452"/>
    </row>
    <row r="555" spans="1:39" x14ac:dyDescent="0.25">
      <c r="P555" s="432"/>
      <c r="Q555" s="433"/>
      <c r="R555" s="433"/>
      <c r="S555" s="433"/>
      <c r="T555" s="433"/>
      <c r="U555" s="433"/>
      <c r="V555" s="433"/>
      <c r="W555" s="431"/>
      <c r="X555" s="581"/>
      <c r="Y555" s="197"/>
      <c r="Z555" s="412"/>
      <c r="AA555" s="412"/>
      <c r="AB555" s="412"/>
      <c r="AC555" s="412"/>
      <c r="AD555" s="412"/>
      <c r="AE555" s="198"/>
      <c r="AF555" s="199"/>
      <c r="AG555" s="200"/>
      <c r="AI555" s="452"/>
      <c r="AJ555" s="452"/>
      <c r="AK555" s="452"/>
      <c r="AL555" s="452"/>
      <c r="AM555" s="452"/>
    </row>
    <row r="556" spans="1:39" x14ac:dyDescent="0.25">
      <c r="P556" s="162"/>
      <c r="Q556" s="43"/>
      <c r="R556" s="43"/>
      <c r="S556" s="43"/>
      <c r="T556" s="43"/>
      <c r="U556" s="43"/>
      <c r="V556" s="235"/>
      <c r="W556" s="364"/>
      <c r="X556" s="581"/>
      <c r="Y556" s="197"/>
      <c r="Z556" s="412"/>
      <c r="AA556" s="412"/>
      <c r="AB556" s="412"/>
      <c r="AC556" s="412"/>
      <c r="AD556" s="412"/>
      <c r="AE556" s="198"/>
      <c r="AF556" s="199"/>
      <c r="AG556" s="200"/>
    </row>
    <row r="557" spans="1:39" x14ac:dyDescent="0.25">
      <c r="P557" s="203"/>
      <c r="Q557" s="427"/>
      <c r="R557" s="427"/>
      <c r="S557" s="427"/>
      <c r="T557" s="427"/>
      <c r="U557" s="427"/>
      <c r="V557" s="204"/>
      <c r="W557" s="205"/>
      <c r="X557" s="581"/>
      <c r="Y557" s="206"/>
      <c r="Z557" s="414"/>
      <c r="AA557" s="414"/>
      <c r="AB557" s="414"/>
      <c r="AC557" s="414"/>
      <c r="AD557" s="414"/>
      <c r="AE557" s="49"/>
      <c r="AF557" s="207"/>
      <c r="AG557" s="208"/>
    </row>
    <row r="558" spans="1:39" ht="15.75" thickBot="1" x14ac:dyDescent="0.3">
      <c r="P558" s="210"/>
      <c r="Q558" s="211"/>
      <c r="R558" s="211"/>
      <c r="S558" s="211"/>
      <c r="T558" s="211"/>
      <c r="U558" s="211"/>
      <c r="V558" s="369"/>
      <c r="W558" s="370"/>
      <c r="X558" s="582"/>
      <c r="Y558" s="212"/>
      <c r="Z558" s="414"/>
      <c r="AA558" s="414"/>
      <c r="AB558" s="414"/>
      <c r="AC558" s="414"/>
      <c r="AD558" s="414"/>
      <c r="AE558" s="213"/>
      <c r="AF558" s="214"/>
      <c r="AG558" s="208"/>
    </row>
    <row r="559" spans="1:39" x14ac:dyDescent="0.25">
      <c r="A559" s="215"/>
      <c r="B559" s="215"/>
      <c r="C559" s="215"/>
      <c r="D559" s="215"/>
      <c r="E559" s="215"/>
      <c r="F559" s="215"/>
      <c r="G559" s="215"/>
      <c r="H559" s="215"/>
      <c r="I559" s="215"/>
      <c r="J559" s="215"/>
      <c r="K559" s="215"/>
      <c r="L559" s="215"/>
      <c r="M559" s="215"/>
      <c r="P559" s="210"/>
      <c r="Q559" s="211"/>
      <c r="R559" s="211"/>
      <c r="S559" s="211"/>
      <c r="T559" s="211"/>
      <c r="U559" s="211"/>
      <c r="V559" s="211"/>
      <c r="W559" s="205"/>
      <c r="AE559" s="74"/>
    </row>
    <row r="560" spans="1:39" ht="15.75" thickBot="1" x14ac:dyDescent="0.3">
      <c r="A560" s="216"/>
      <c r="B560" s="217"/>
      <c r="C560" s="217"/>
      <c r="D560" s="217"/>
      <c r="E560" s="217"/>
      <c r="F560" s="217"/>
      <c r="G560" s="217"/>
      <c r="H560" s="217"/>
      <c r="I560" s="217"/>
      <c r="J560" s="217"/>
      <c r="K560" s="217"/>
      <c r="L560" s="217"/>
      <c r="M560" s="217"/>
      <c r="P560" s="95"/>
      <c r="V560" s="236"/>
      <c r="W560" s="218"/>
      <c r="AE560" s="74"/>
    </row>
    <row r="561" spans="1:39" x14ac:dyDescent="0.25">
      <c r="A561" s="219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</row>
    <row r="562" spans="1:39" x14ac:dyDescent="0.25">
      <c r="A562" s="220"/>
      <c r="B562" s="221"/>
      <c r="C562" s="221"/>
      <c r="D562" s="221"/>
      <c r="E562" s="221"/>
      <c r="F562" s="221"/>
      <c r="G562" s="221"/>
      <c r="H562" s="221"/>
      <c r="I562" s="221"/>
      <c r="J562" s="221"/>
      <c r="K562" s="221"/>
      <c r="L562" s="221"/>
      <c r="M562" s="221"/>
    </row>
    <row r="563" spans="1:39" s="163" customFormat="1" ht="15.75" thickBot="1" x14ac:dyDescent="0.3">
      <c r="O563" s="450"/>
    </row>
    <row r="564" spans="1:39" ht="15.75" thickBot="1" x14ac:dyDescent="0.3">
      <c r="P564" s="164"/>
      <c r="Q564" s="104"/>
      <c r="R564" s="104"/>
      <c r="S564" s="104"/>
      <c r="T564" s="104"/>
      <c r="U564" s="104"/>
      <c r="V564" s="165"/>
      <c r="W564" s="166"/>
      <c r="X564" s="88"/>
      <c r="Y564" s="105"/>
      <c r="Z564" s="104"/>
      <c r="AA564" s="104"/>
      <c r="AB564" s="104"/>
      <c r="AC564" s="104"/>
      <c r="AD564" s="104"/>
      <c r="AE564" s="167"/>
      <c r="AF564" s="168"/>
      <c r="AG564" s="169"/>
      <c r="AI564" s="170"/>
      <c r="AJ564" s="170"/>
      <c r="AK564" s="170"/>
      <c r="AL564" s="171"/>
      <c r="AM564" s="170"/>
    </row>
    <row r="565" spans="1:39" x14ac:dyDescent="0.25">
      <c r="P565" s="172"/>
      <c r="Q565" s="425"/>
      <c r="R565" s="426"/>
      <c r="S565" s="426"/>
      <c r="T565" s="426"/>
      <c r="U565" s="426"/>
      <c r="V565" s="83"/>
      <c r="W565" s="173"/>
      <c r="X565" s="580"/>
      <c r="Y565" s="174"/>
      <c r="Z565" s="381"/>
      <c r="AA565" s="382"/>
      <c r="AB565" s="382"/>
      <c r="AC565" s="382"/>
      <c r="AD565" s="382"/>
      <c r="AE565" s="175"/>
      <c r="AF565" s="176"/>
      <c r="AG565" s="177"/>
      <c r="AI565" s="171"/>
      <c r="AJ565" s="170"/>
      <c r="AK565" s="170"/>
      <c r="AL565" s="171"/>
      <c r="AM565" s="171"/>
    </row>
    <row r="566" spans="1:39" x14ac:dyDescent="0.25">
      <c r="P566" s="179"/>
      <c r="Q566" s="179"/>
      <c r="R566" s="180"/>
      <c r="S566" s="180"/>
      <c r="T566" s="180"/>
      <c r="U566" s="180"/>
      <c r="V566" s="365"/>
      <c r="W566" s="366"/>
      <c r="X566" s="581"/>
      <c r="Y566" s="181"/>
      <c r="Z566" s="381"/>
      <c r="AA566" s="382"/>
      <c r="AB566" s="382"/>
      <c r="AC566" s="382"/>
      <c r="AD566" s="382"/>
      <c r="AE566" s="175"/>
      <c r="AF566" s="176"/>
      <c r="AG566" s="177"/>
      <c r="AI566" s="170"/>
      <c r="AJ566" s="170"/>
      <c r="AK566" s="170"/>
      <c r="AL566" s="182"/>
      <c r="AM566" s="170"/>
    </row>
    <row r="567" spans="1:39" x14ac:dyDescent="0.25">
      <c r="P567" s="179"/>
      <c r="Q567" s="179"/>
      <c r="R567" s="180"/>
      <c r="S567" s="180"/>
      <c r="T567" s="180"/>
      <c r="U567" s="180"/>
      <c r="V567" s="180"/>
      <c r="W567" s="173"/>
      <c r="X567" s="581"/>
      <c r="Y567" s="183"/>
      <c r="Z567" s="407"/>
      <c r="AA567" s="408"/>
      <c r="AB567" s="408"/>
      <c r="AC567" s="408"/>
      <c r="AD567" s="408"/>
      <c r="AE567" s="184"/>
      <c r="AF567" s="185"/>
      <c r="AG567" s="186"/>
      <c r="AI567" s="170"/>
      <c r="AJ567" s="170"/>
      <c r="AK567" s="170"/>
      <c r="AL567" s="182"/>
      <c r="AM567" s="170"/>
    </row>
    <row r="568" spans="1:39" x14ac:dyDescent="0.25">
      <c r="P568" s="162"/>
      <c r="Q568" s="343"/>
      <c r="R568" s="160"/>
      <c r="S568" s="160"/>
      <c r="T568" s="160"/>
      <c r="U568" s="160"/>
      <c r="V568" s="235"/>
      <c r="W568" s="364"/>
      <c r="X568" s="581"/>
      <c r="Y568" s="183"/>
      <c r="Z568" s="407"/>
      <c r="AA568" s="408"/>
      <c r="AB568" s="408"/>
      <c r="AC568" s="408"/>
      <c r="AD568" s="408"/>
      <c r="AE568" s="184"/>
      <c r="AF568" s="185"/>
      <c r="AG568" s="186"/>
      <c r="AI568" s="170"/>
      <c r="AJ568" s="170"/>
      <c r="AK568" s="170"/>
      <c r="AL568" s="182"/>
      <c r="AM568" s="170"/>
    </row>
    <row r="569" spans="1:39" x14ac:dyDescent="0.25">
      <c r="P569" s="428"/>
      <c r="Q569" s="429"/>
      <c r="R569" s="429"/>
      <c r="S569" s="429"/>
      <c r="T569" s="429"/>
      <c r="U569" s="429"/>
      <c r="V569" s="430"/>
      <c r="W569" s="431"/>
      <c r="X569" s="581"/>
      <c r="Y569" s="191"/>
      <c r="Z569" s="409"/>
      <c r="AA569" s="410"/>
      <c r="AB569" s="410"/>
      <c r="AC569" s="410"/>
      <c r="AD569" s="410"/>
      <c r="AE569" s="192"/>
      <c r="AF569" s="193"/>
      <c r="AG569" s="194"/>
      <c r="AI569" s="171"/>
      <c r="AJ569" s="171"/>
      <c r="AK569" s="171"/>
      <c r="AL569" s="171"/>
      <c r="AM569" s="171"/>
    </row>
    <row r="570" spans="1:39" x14ac:dyDescent="0.25">
      <c r="P570" s="432"/>
      <c r="Q570" s="432"/>
      <c r="R570" s="433"/>
      <c r="S570" s="433"/>
      <c r="T570" s="433"/>
      <c r="U570" s="433"/>
      <c r="V570" s="434"/>
      <c r="W570" s="435"/>
      <c r="X570" s="581"/>
      <c r="Y570" s="191"/>
      <c r="Z570" s="409"/>
      <c r="AA570" s="410"/>
      <c r="AB570" s="410"/>
      <c r="AC570" s="410"/>
      <c r="AD570" s="410"/>
      <c r="AE570" s="192"/>
      <c r="AF570" s="193"/>
      <c r="AG570" s="194"/>
      <c r="AI570" s="170"/>
      <c r="AJ570" s="170"/>
      <c r="AK570" s="182"/>
      <c r="AL570" s="171"/>
      <c r="AM570" s="170"/>
    </row>
    <row r="571" spans="1:39" x14ac:dyDescent="0.25">
      <c r="P571" s="432"/>
      <c r="Q571" s="432"/>
      <c r="R571" s="433"/>
      <c r="S571" s="433"/>
      <c r="T571" s="433"/>
      <c r="U571" s="433"/>
      <c r="V571" s="433"/>
      <c r="W571" s="431"/>
      <c r="X571" s="581"/>
      <c r="Y571" s="197"/>
      <c r="Z571" s="411"/>
      <c r="AA571" s="412"/>
      <c r="AB571" s="412"/>
      <c r="AC571" s="412"/>
      <c r="AD571" s="412"/>
      <c r="AE571" s="198"/>
      <c r="AF571" s="199"/>
      <c r="AG571" s="200"/>
      <c r="AI571" s="170"/>
      <c r="AJ571" s="170"/>
      <c r="AK571" s="182"/>
      <c r="AL571" s="171"/>
      <c r="AM571" s="170"/>
    </row>
    <row r="572" spans="1:39" x14ac:dyDescent="0.25">
      <c r="P572" s="162"/>
      <c r="Q572" s="343"/>
      <c r="R572" s="43"/>
      <c r="S572" s="43"/>
      <c r="T572" s="43"/>
      <c r="U572" s="43"/>
      <c r="V572" s="235"/>
      <c r="W572" s="364"/>
      <c r="X572" s="581"/>
      <c r="Y572" s="197"/>
      <c r="Z572" s="411"/>
      <c r="AA572" s="412"/>
      <c r="AB572" s="412"/>
      <c r="AC572" s="412"/>
      <c r="AD572" s="412"/>
      <c r="AE572" s="198"/>
      <c r="AF572" s="199"/>
      <c r="AG572" s="200"/>
    </row>
    <row r="573" spans="1:39" x14ac:dyDescent="0.25">
      <c r="P573" s="203"/>
      <c r="Q573" s="427"/>
      <c r="R573" s="427"/>
      <c r="S573" s="427"/>
      <c r="T573" s="427"/>
      <c r="U573" s="427"/>
      <c r="V573" s="204"/>
      <c r="W573" s="205"/>
      <c r="X573" s="581"/>
      <c r="Y573" s="206"/>
      <c r="Z573" s="413"/>
      <c r="AA573" s="414"/>
      <c r="AB573" s="414"/>
      <c r="AC573" s="414"/>
      <c r="AD573" s="414"/>
      <c r="AE573" s="49"/>
      <c r="AF573" s="207"/>
      <c r="AG573" s="208"/>
    </row>
    <row r="574" spans="1:39" ht="15.75" thickBot="1" x14ac:dyDescent="0.3">
      <c r="P574" s="210"/>
      <c r="Q574" s="210"/>
      <c r="R574" s="211"/>
      <c r="S574" s="211"/>
      <c r="T574" s="211"/>
      <c r="U574" s="211"/>
      <c r="V574" s="369"/>
      <c r="W574" s="370"/>
      <c r="X574" s="582"/>
      <c r="Y574" s="212"/>
      <c r="Z574" s="413"/>
      <c r="AA574" s="414"/>
      <c r="AB574" s="414"/>
      <c r="AC574" s="414"/>
      <c r="AD574" s="414"/>
      <c r="AE574" s="213"/>
      <c r="AF574" s="214"/>
      <c r="AG574" s="208"/>
    </row>
    <row r="575" spans="1:39" x14ac:dyDescent="0.25">
      <c r="A575" s="215"/>
      <c r="B575" s="215"/>
      <c r="C575" s="215"/>
      <c r="D575" s="215"/>
      <c r="E575" s="215"/>
      <c r="F575" s="215"/>
      <c r="G575" s="215"/>
      <c r="H575" s="215"/>
      <c r="I575" s="215"/>
      <c r="J575" s="215"/>
      <c r="K575" s="215"/>
      <c r="L575" s="215"/>
      <c r="M575" s="215"/>
      <c r="P575" s="210"/>
      <c r="Q575" s="210"/>
      <c r="R575" s="211"/>
      <c r="S575" s="211"/>
      <c r="T575" s="211"/>
      <c r="U575" s="211"/>
      <c r="V575" s="211"/>
      <c r="W575" s="205"/>
      <c r="AE575" s="74"/>
    </row>
    <row r="576" spans="1:39" ht="15.75" thickBot="1" x14ac:dyDescent="0.3">
      <c r="A576" s="216"/>
      <c r="B576" s="217"/>
      <c r="C576" s="217"/>
      <c r="D576" s="217"/>
      <c r="E576" s="217"/>
      <c r="F576" s="217"/>
      <c r="G576" s="217"/>
      <c r="H576" s="217"/>
      <c r="I576" s="217"/>
      <c r="J576" s="217"/>
      <c r="K576" s="217"/>
      <c r="L576" s="217"/>
      <c r="M576" s="217"/>
      <c r="P576" s="95"/>
      <c r="Q576" s="95"/>
      <c r="R576" s="96"/>
      <c r="S576" s="96"/>
      <c r="T576" s="96"/>
      <c r="U576" s="96"/>
      <c r="V576" s="236"/>
      <c r="W576" s="218"/>
      <c r="AE576" s="74"/>
    </row>
    <row r="577" spans="1:39" x14ac:dyDescent="0.25">
      <c r="A577" s="219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</row>
    <row r="578" spans="1:39" x14ac:dyDescent="0.25">
      <c r="A578" s="220"/>
      <c r="B578" s="221"/>
      <c r="C578" s="221"/>
      <c r="D578" s="221"/>
      <c r="E578" s="221"/>
      <c r="F578" s="221"/>
      <c r="G578" s="221"/>
      <c r="H578" s="221"/>
      <c r="I578" s="221"/>
      <c r="J578" s="221"/>
      <c r="K578" s="221"/>
      <c r="L578" s="221"/>
      <c r="M578" s="221"/>
    </row>
    <row r="579" spans="1:39" s="163" customFormat="1" ht="15.75" thickBot="1" x14ac:dyDescent="0.3">
      <c r="O579" s="450"/>
    </row>
    <row r="580" spans="1:39" ht="15.75" thickBot="1" x14ac:dyDescent="0.3">
      <c r="P580" s="164"/>
      <c r="Q580" s="104"/>
      <c r="R580" s="104"/>
      <c r="S580" s="104"/>
      <c r="T580" s="104"/>
      <c r="U580" s="104"/>
      <c r="V580" s="165"/>
      <c r="W580" s="166"/>
      <c r="X580" s="88"/>
      <c r="Y580" s="105"/>
      <c r="Z580" s="104"/>
      <c r="AA580" s="104"/>
      <c r="AB580" s="104"/>
      <c r="AC580" s="104"/>
      <c r="AD580" s="104"/>
      <c r="AE580" s="167"/>
      <c r="AF580" s="168"/>
      <c r="AG580" s="169"/>
      <c r="AI580" s="170"/>
      <c r="AJ580" s="170"/>
      <c r="AK580" s="170"/>
      <c r="AL580" s="171"/>
      <c r="AM580" s="170"/>
    </row>
    <row r="581" spans="1:39" x14ac:dyDescent="0.25">
      <c r="P581" s="172"/>
      <c r="Q581" s="426"/>
      <c r="R581" s="426"/>
      <c r="S581" s="426"/>
      <c r="T581" s="426"/>
      <c r="U581" s="426"/>
      <c r="V581" s="83"/>
      <c r="W581" s="173"/>
      <c r="X581" s="580"/>
      <c r="Y581" s="174"/>
      <c r="Z581" s="382"/>
      <c r="AA581" s="382"/>
      <c r="AB581" s="382"/>
      <c r="AC581" s="382"/>
      <c r="AD581" s="382"/>
      <c r="AE581" s="175"/>
      <c r="AF581" s="176"/>
      <c r="AG581" s="177"/>
      <c r="AI581" s="171"/>
      <c r="AJ581" s="170"/>
      <c r="AK581" s="170"/>
      <c r="AL581" s="171"/>
      <c r="AM581" s="171"/>
    </row>
    <row r="582" spans="1:39" x14ac:dyDescent="0.25">
      <c r="P582" s="179"/>
      <c r="Q582" s="180"/>
      <c r="R582" s="180"/>
      <c r="S582" s="180"/>
      <c r="T582" s="180"/>
      <c r="U582" s="180"/>
      <c r="V582" s="365"/>
      <c r="W582" s="366"/>
      <c r="X582" s="581"/>
      <c r="Y582" s="181"/>
      <c r="Z582" s="382"/>
      <c r="AA582" s="382"/>
      <c r="AB582" s="382"/>
      <c r="AC582" s="382"/>
      <c r="AD582" s="382"/>
      <c r="AE582" s="175"/>
      <c r="AF582" s="176"/>
      <c r="AG582" s="177"/>
      <c r="AI582" s="170"/>
      <c r="AJ582" s="170"/>
      <c r="AK582" s="170"/>
      <c r="AL582" s="182"/>
      <c r="AM582" s="170"/>
    </row>
    <row r="583" spans="1:39" x14ac:dyDescent="0.25">
      <c r="P583" s="179"/>
      <c r="Q583" s="180"/>
      <c r="R583" s="180"/>
      <c r="S583" s="180"/>
      <c r="T583" s="180"/>
      <c r="U583" s="180"/>
      <c r="V583" s="180"/>
      <c r="W583" s="173"/>
      <c r="X583" s="581"/>
      <c r="Y583" s="183"/>
      <c r="Z583" s="408"/>
      <c r="AA583" s="408"/>
      <c r="AB583" s="408"/>
      <c r="AC583" s="408"/>
      <c r="AD583" s="408"/>
      <c r="AE583" s="184"/>
      <c r="AF583" s="185"/>
      <c r="AG583" s="186"/>
      <c r="AI583" s="170"/>
      <c r="AJ583" s="170"/>
      <c r="AK583" s="170"/>
      <c r="AL583" s="182"/>
      <c r="AM583" s="170"/>
    </row>
    <row r="584" spans="1:39" x14ac:dyDescent="0.25">
      <c r="P584" s="162"/>
      <c r="Q584" s="160"/>
      <c r="R584" s="160"/>
      <c r="S584" s="160"/>
      <c r="T584" s="160"/>
      <c r="U584" s="160"/>
      <c r="V584" s="235"/>
      <c r="W584" s="364"/>
      <c r="X584" s="581"/>
      <c r="Y584" s="183"/>
      <c r="Z584" s="408"/>
      <c r="AA584" s="408"/>
      <c r="AB584" s="408"/>
      <c r="AC584" s="408"/>
      <c r="AD584" s="408"/>
      <c r="AE584" s="184"/>
      <c r="AF584" s="185"/>
      <c r="AG584" s="186"/>
      <c r="AI584" s="170"/>
      <c r="AJ584" s="170"/>
      <c r="AK584" s="170"/>
      <c r="AL584" s="182"/>
      <c r="AM584" s="170"/>
    </row>
    <row r="585" spans="1:39" x14ac:dyDescent="0.25">
      <c r="P585" s="428"/>
      <c r="Q585" s="429"/>
      <c r="R585" s="429"/>
      <c r="S585" s="429"/>
      <c r="T585" s="429"/>
      <c r="U585" s="429"/>
      <c r="V585" s="430"/>
      <c r="W585" s="431"/>
      <c r="X585" s="581"/>
      <c r="Y585" s="191"/>
      <c r="Z585" s="410"/>
      <c r="AA585" s="410"/>
      <c r="AB585" s="410"/>
      <c r="AC585" s="410"/>
      <c r="AD585" s="410"/>
      <c r="AE585" s="192"/>
      <c r="AF585" s="193"/>
      <c r="AG585" s="194"/>
      <c r="AI585" s="171"/>
      <c r="AJ585" s="171"/>
      <c r="AK585" s="171"/>
      <c r="AL585" s="171"/>
      <c r="AM585" s="171"/>
    </row>
    <row r="586" spans="1:39" x14ac:dyDescent="0.25">
      <c r="P586" s="432"/>
      <c r="Q586" s="433"/>
      <c r="R586" s="433"/>
      <c r="S586" s="433"/>
      <c r="T586" s="433"/>
      <c r="U586" s="433"/>
      <c r="V586" s="434"/>
      <c r="W586" s="435"/>
      <c r="X586" s="581"/>
      <c r="Y586" s="191"/>
      <c r="Z586" s="410"/>
      <c r="AA586" s="410"/>
      <c r="AB586" s="410"/>
      <c r="AC586" s="410"/>
      <c r="AD586" s="410"/>
      <c r="AE586" s="192"/>
      <c r="AF586" s="193"/>
      <c r="AG586" s="194"/>
      <c r="AI586" s="170"/>
      <c r="AJ586" s="170"/>
      <c r="AK586" s="182"/>
      <c r="AL586" s="171"/>
      <c r="AM586" s="170"/>
    </row>
    <row r="587" spans="1:39" x14ac:dyDescent="0.25">
      <c r="P587" s="432"/>
      <c r="Q587" s="433"/>
      <c r="R587" s="433"/>
      <c r="S587" s="433"/>
      <c r="T587" s="433"/>
      <c r="U587" s="433"/>
      <c r="V587" s="433"/>
      <c r="W587" s="431"/>
      <c r="X587" s="581"/>
      <c r="Y587" s="197"/>
      <c r="Z587" s="412"/>
      <c r="AA587" s="412"/>
      <c r="AB587" s="412"/>
      <c r="AC587" s="412"/>
      <c r="AD587" s="412"/>
      <c r="AE587" s="198"/>
      <c r="AF587" s="199"/>
      <c r="AG587" s="200"/>
      <c r="AI587" s="170"/>
      <c r="AJ587" s="170"/>
      <c r="AK587" s="182"/>
      <c r="AL587" s="171"/>
      <c r="AM587" s="170"/>
    </row>
    <row r="588" spans="1:39" x14ac:dyDescent="0.25">
      <c r="P588" s="162"/>
      <c r="Q588" s="43"/>
      <c r="R588" s="43"/>
      <c r="S588" s="43"/>
      <c r="T588" s="43"/>
      <c r="U588" s="43"/>
      <c r="V588" s="235"/>
      <c r="W588" s="364"/>
      <c r="X588" s="581"/>
      <c r="Y588" s="197"/>
      <c r="Z588" s="412"/>
      <c r="AA588" s="412"/>
      <c r="AB588" s="412"/>
      <c r="AC588" s="412"/>
      <c r="AD588" s="412"/>
      <c r="AE588" s="198"/>
      <c r="AF588" s="199"/>
      <c r="AG588" s="200"/>
    </row>
    <row r="589" spans="1:39" x14ac:dyDescent="0.25">
      <c r="P589" s="203"/>
      <c r="Q589" s="427"/>
      <c r="R589" s="427"/>
      <c r="S589" s="427"/>
      <c r="T589" s="427"/>
      <c r="U589" s="427"/>
      <c r="V589" s="204"/>
      <c r="W589" s="205"/>
      <c r="X589" s="581"/>
      <c r="Y589" s="206"/>
      <c r="Z589" s="414"/>
      <c r="AA589" s="414"/>
      <c r="AB589" s="414"/>
      <c r="AC589" s="414"/>
      <c r="AD589" s="414"/>
      <c r="AE589" s="49"/>
      <c r="AF589" s="207"/>
      <c r="AG589" s="208"/>
    </row>
    <row r="590" spans="1:39" ht="15.75" thickBot="1" x14ac:dyDescent="0.3">
      <c r="P590" s="210"/>
      <c r="Q590" s="211"/>
      <c r="R590" s="211"/>
      <c r="S590" s="211"/>
      <c r="T590" s="211"/>
      <c r="U590" s="211"/>
      <c r="V590" s="369"/>
      <c r="W590" s="370"/>
      <c r="X590" s="582"/>
      <c r="Y590" s="212"/>
      <c r="Z590" s="414"/>
      <c r="AA590" s="414"/>
      <c r="AB590" s="414"/>
      <c r="AC590" s="414"/>
      <c r="AD590" s="414"/>
      <c r="AE590" s="213"/>
      <c r="AF590" s="214"/>
      <c r="AG590" s="208"/>
    </row>
    <row r="591" spans="1:39" x14ac:dyDescent="0.25">
      <c r="A591" s="215"/>
      <c r="B591" s="215"/>
      <c r="C591" s="215"/>
      <c r="D591" s="215"/>
      <c r="E591" s="215"/>
      <c r="F591" s="215"/>
      <c r="G591" s="215"/>
      <c r="H591" s="215"/>
      <c r="I591" s="215"/>
      <c r="J591" s="215"/>
      <c r="K591" s="215"/>
      <c r="L591" s="215"/>
      <c r="M591" s="215"/>
      <c r="P591" s="210"/>
      <c r="Q591" s="211"/>
      <c r="R591" s="211"/>
      <c r="S591" s="211"/>
      <c r="T591" s="211"/>
      <c r="U591" s="211"/>
      <c r="V591" s="211"/>
      <c r="W591" s="205"/>
      <c r="AE591" s="74"/>
    </row>
    <row r="592" spans="1:39" ht="15.75" thickBot="1" x14ac:dyDescent="0.3">
      <c r="A592" s="216"/>
      <c r="B592" s="217"/>
      <c r="C592" s="217"/>
      <c r="D592" s="217"/>
      <c r="E592" s="217"/>
      <c r="F592" s="217"/>
      <c r="G592" s="217"/>
      <c r="H592" s="217"/>
      <c r="I592" s="217"/>
      <c r="J592" s="217"/>
      <c r="K592" s="217"/>
      <c r="L592" s="217"/>
      <c r="M592" s="217"/>
      <c r="P592" s="95"/>
      <c r="Q592" s="96"/>
      <c r="R592" s="96"/>
      <c r="S592" s="96"/>
      <c r="T592" s="96"/>
      <c r="U592" s="96"/>
      <c r="V592" s="236"/>
      <c r="W592" s="218"/>
      <c r="AE592" s="74"/>
    </row>
    <row r="593" spans="1:39" x14ac:dyDescent="0.25">
      <c r="A593" s="219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</row>
    <row r="594" spans="1:39" x14ac:dyDescent="0.25">
      <c r="A594" s="220"/>
      <c r="B594" s="221"/>
      <c r="C594" s="221"/>
      <c r="D594" s="221"/>
      <c r="E594" s="221"/>
      <c r="F594" s="221"/>
      <c r="G594" s="221"/>
      <c r="H594" s="221"/>
      <c r="I594" s="221"/>
      <c r="J594" s="221"/>
      <c r="K594" s="221"/>
      <c r="L594" s="221"/>
      <c r="M594" s="221"/>
    </row>
    <row r="595" spans="1:39" s="163" customFormat="1" ht="15.75" thickBot="1" x14ac:dyDescent="0.3">
      <c r="O595" s="450"/>
    </row>
    <row r="596" spans="1:39" ht="15.75" thickBot="1" x14ac:dyDescent="0.3">
      <c r="P596" s="164"/>
      <c r="Q596" s="104"/>
      <c r="R596" s="104"/>
      <c r="S596" s="104"/>
      <c r="T596" s="104"/>
      <c r="U596" s="104"/>
      <c r="V596" s="165"/>
      <c r="W596" s="166"/>
      <c r="X596" s="88"/>
      <c r="Y596" s="105"/>
      <c r="Z596" s="104"/>
      <c r="AA596" s="104"/>
      <c r="AB596" s="104"/>
      <c r="AC596" s="104"/>
      <c r="AD596" s="104"/>
      <c r="AE596" s="167"/>
      <c r="AF596" s="168"/>
      <c r="AG596" s="169"/>
      <c r="AI596" s="170"/>
      <c r="AJ596" s="170"/>
      <c r="AK596" s="170"/>
      <c r="AL596" s="171"/>
      <c r="AM596" s="170"/>
    </row>
    <row r="597" spans="1:39" x14ac:dyDescent="0.25">
      <c r="P597" s="172"/>
      <c r="Q597" s="426"/>
      <c r="R597" s="426"/>
      <c r="S597" s="426"/>
      <c r="T597" s="426"/>
      <c r="U597" s="426"/>
      <c r="V597" s="83"/>
      <c r="W597" s="173"/>
      <c r="X597" s="580"/>
      <c r="Y597" s="174"/>
      <c r="Z597" s="382"/>
      <c r="AA597" s="382"/>
      <c r="AB597" s="382"/>
      <c r="AC597" s="382"/>
      <c r="AD597" s="382"/>
      <c r="AE597" s="175"/>
      <c r="AF597" s="176"/>
      <c r="AG597" s="177"/>
      <c r="AI597" s="171"/>
      <c r="AJ597" s="170"/>
      <c r="AK597" s="170"/>
      <c r="AL597" s="171"/>
      <c r="AM597" s="171"/>
    </row>
    <row r="598" spans="1:39" x14ac:dyDescent="0.25">
      <c r="P598" s="179"/>
      <c r="Q598" s="180"/>
      <c r="R598" s="180"/>
      <c r="S598" s="180"/>
      <c r="T598" s="180"/>
      <c r="U598" s="180"/>
      <c r="V598" s="365"/>
      <c r="W598" s="366"/>
      <c r="X598" s="581"/>
      <c r="Y598" s="181"/>
      <c r="Z598" s="382"/>
      <c r="AA598" s="382"/>
      <c r="AB598" s="382"/>
      <c r="AC598" s="382"/>
      <c r="AD598" s="382"/>
      <c r="AE598" s="175"/>
      <c r="AF598" s="176"/>
      <c r="AG598" s="177"/>
      <c r="AI598" s="170"/>
      <c r="AJ598" s="170"/>
      <c r="AK598" s="170"/>
      <c r="AL598" s="182"/>
      <c r="AM598" s="170"/>
    </row>
    <row r="599" spans="1:39" x14ac:dyDescent="0.25">
      <c r="P599" s="179"/>
      <c r="Q599" s="180"/>
      <c r="R599" s="180"/>
      <c r="S599" s="180"/>
      <c r="T599" s="180"/>
      <c r="U599" s="180"/>
      <c r="V599" s="180"/>
      <c r="W599" s="173"/>
      <c r="X599" s="581"/>
      <c r="Y599" s="183"/>
      <c r="Z599" s="408"/>
      <c r="AA599" s="408"/>
      <c r="AB599" s="408"/>
      <c r="AC599" s="408"/>
      <c r="AD599" s="408"/>
      <c r="AE599" s="184"/>
      <c r="AF599" s="185"/>
      <c r="AG599" s="186"/>
      <c r="AI599" s="170"/>
      <c r="AJ599" s="170"/>
      <c r="AK599" s="170"/>
      <c r="AL599" s="182"/>
      <c r="AM599" s="170"/>
    </row>
    <row r="600" spans="1:39" x14ac:dyDescent="0.25">
      <c r="P600" s="162"/>
      <c r="Q600" s="160"/>
      <c r="R600" s="160"/>
      <c r="S600" s="160"/>
      <c r="T600" s="160"/>
      <c r="U600" s="160"/>
      <c r="V600" s="235"/>
      <c r="W600" s="364"/>
      <c r="X600" s="581"/>
      <c r="Y600" s="183"/>
      <c r="Z600" s="408"/>
      <c r="AA600" s="408"/>
      <c r="AB600" s="408"/>
      <c r="AC600" s="408"/>
      <c r="AD600" s="408"/>
      <c r="AE600" s="184"/>
      <c r="AF600" s="185"/>
      <c r="AG600" s="186"/>
      <c r="AI600" s="170"/>
      <c r="AJ600" s="170"/>
      <c r="AK600" s="170"/>
      <c r="AL600" s="182"/>
      <c r="AM600" s="170"/>
    </row>
    <row r="601" spans="1:39" x14ac:dyDescent="0.25">
      <c r="P601" s="428"/>
      <c r="Q601" s="429"/>
      <c r="R601" s="429"/>
      <c r="S601" s="429"/>
      <c r="T601" s="429"/>
      <c r="U601" s="429"/>
      <c r="V601" s="430"/>
      <c r="W601" s="431"/>
      <c r="X601" s="581"/>
      <c r="Y601" s="191"/>
      <c r="Z601" s="410"/>
      <c r="AA601" s="410"/>
      <c r="AB601" s="410"/>
      <c r="AC601" s="410"/>
      <c r="AD601" s="410"/>
      <c r="AE601" s="192"/>
      <c r="AF601" s="193"/>
      <c r="AG601" s="194"/>
      <c r="AI601" s="171"/>
      <c r="AJ601" s="171"/>
      <c r="AK601" s="171"/>
      <c r="AL601" s="171"/>
      <c r="AM601" s="171"/>
    </row>
    <row r="602" spans="1:39" x14ac:dyDescent="0.25">
      <c r="P602" s="432"/>
      <c r="Q602" s="433"/>
      <c r="R602" s="433"/>
      <c r="S602" s="433"/>
      <c r="T602" s="433"/>
      <c r="U602" s="433"/>
      <c r="V602" s="434"/>
      <c r="W602" s="435"/>
      <c r="X602" s="581"/>
      <c r="Y602" s="191"/>
      <c r="Z602" s="410"/>
      <c r="AA602" s="410"/>
      <c r="AB602" s="410"/>
      <c r="AC602" s="410"/>
      <c r="AD602" s="410"/>
      <c r="AE602" s="192"/>
      <c r="AF602" s="193"/>
      <c r="AG602" s="194"/>
      <c r="AI602" s="170"/>
      <c r="AJ602" s="170"/>
      <c r="AK602" s="182"/>
      <c r="AL602" s="171"/>
      <c r="AM602" s="170"/>
    </row>
    <row r="603" spans="1:39" x14ac:dyDescent="0.25">
      <c r="P603" s="432"/>
      <c r="Q603" s="433"/>
      <c r="R603" s="433"/>
      <c r="S603" s="433"/>
      <c r="T603" s="433"/>
      <c r="U603" s="433"/>
      <c r="V603" s="433"/>
      <c r="W603" s="431"/>
      <c r="X603" s="581"/>
      <c r="Y603" s="197"/>
      <c r="Z603" s="412"/>
      <c r="AA603" s="412"/>
      <c r="AB603" s="412"/>
      <c r="AC603" s="412"/>
      <c r="AD603" s="412"/>
      <c r="AE603" s="198"/>
      <c r="AF603" s="199"/>
      <c r="AG603" s="200"/>
      <c r="AI603" s="170"/>
      <c r="AJ603" s="170"/>
      <c r="AK603" s="182"/>
      <c r="AL603" s="171"/>
      <c r="AM603" s="170"/>
    </row>
    <row r="604" spans="1:39" x14ac:dyDescent="0.25">
      <c r="P604" s="162"/>
      <c r="Q604" s="43"/>
      <c r="R604" s="43"/>
      <c r="S604" s="43"/>
      <c r="T604" s="43"/>
      <c r="U604" s="43"/>
      <c r="V604" s="235"/>
      <c r="W604" s="364"/>
      <c r="X604" s="581"/>
      <c r="Y604" s="197"/>
      <c r="Z604" s="412"/>
      <c r="AA604" s="412"/>
      <c r="AB604" s="412"/>
      <c r="AC604" s="412"/>
      <c r="AD604" s="412"/>
      <c r="AE604" s="198"/>
      <c r="AF604" s="199"/>
      <c r="AG604" s="200"/>
    </row>
    <row r="605" spans="1:39" x14ac:dyDescent="0.25">
      <c r="P605" s="203"/>
      <c r="Q605" s="427"/>
      <c r="R605" s="427"/>
      <c r="S605" s="427"/>
      <c r="T605" s="427"/>
      <c r="U605" s="427"/>
      <c r="V605" s="204"/>
      <c r="W605" s="205"/>
      <c r="X605" s="581"/>
      <c r="Y605" s="206"/>
      <c r="Z605" s="414"/>
      <c r="AA605" s="414"/>
      <c r="AB605" s="414"/>
      <c r="AC605" s="414"/>
      <c r="AD605" s="414"/>
      <c r="AE605" s="49"/>
      <c r="AF605" s="207"/>
      <c r="AG605" s="208"/>
    </row>
    <row r="606" spans="1:39" ht="15.75" thickBot="1" x14ac:dyDescent="0.3">
      <c r="P606" s="210"/>
      <c r="Q606" s="211"/>
      <c r="R606" s="211"/>
      <c r="S606" s="211"/>
      <c r="T606" s="211"/>
      <c r="U606" s="211"/>
      <c r="V606" s="369"/>
      <c r="W606" s="370"/>
      <c r="X606" s="582"/>
      <c r="Y606" s="212"/>
      <c r="Z606" s="414"/>
      <c r="AA606" s="414"/>
      <c r="AB606" s="414"/>
      <c r="AC606" s="414"/>
      <c r="AD606" s="414"/>
      <c r="AE606" s="213"/>
      <c r="AF606" s="214"/>
      <c r="AG606" s="208"/>
    </row>
    <row r="607" spans="1:39" x14ac:dyDescent="0.25">
      <c r="A607" s="215"/>
      <c r="B607" s="215"/>
      <c r="C607" s="215"/>
      <c r="D607" s="215"/>
      <c r="E607" s="215"/>
      <c r="F607" s="215"/>
      <c r="G607" s="215"/>
      <c r="H607" s="215"/>
      <c r="I607" s="215"/>
      <c r="J607" s="215"/>
      <c r="K607" s="215"/>
      <c r="L607" s="215"/>
      <c r="M607" s="215"/>
      <c r="P607" s="210"/>
      <c r="Q607" s="211"/>
      <c r="R607" s="211"/>
      <c r="S607" s="211"/>
      <c r="T607" s="211"/>
      <c r="U607" s="211"/>
      <c r="V607" s="211"/>
      <c r="W607" s="205"/>
      <c r="AE607" s="74"/>
    </row>
    <row r="608" spans="1:39" ht="15.75" thickBot="1" x14ac:dyDescent="0.3">
      <c r="A608" s="216"/>
      <c r="B608" s="217"/>
      <c r="C608" s="217"/>
      <c r="D608" s="217"/>
      <c r="E608" s="217"/>
      <c r="F608" s="217"/>
      <c r="G608" s="217"/>
      <c r="H608" s="217"/>
      <c r="I608" s="217"/>
      <c r="J608" s="217"/>
      <c r="K608" s="217"/>
      <c r="L608" s="217"/>
      <c r="M608" s="217"/>
      <c r="P608" s="95"/>
      <c r="Q608" s="96"/>
      <c r="R608" s="96"/>
      <c r="S608" s="96"/>
      <c r="T608" s="96"/>
      <c r="U608" s="96"/>
      <c r="V608" s="236"/>
      <c r="W608" s="218"/>
      <c r="AE608" s="74"/>
    </row>
    <row r="609" spans="1:39" x14ac:dyDescent="0.25">
      <c r="A609" s="219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</row>
    <row r="610" spans="1:39" x14ac:dyDescent="0.25">
      <c r="A610" s="220"/>
      <c r="B610" s="221"/>
      <c r="C610" s="221"/>
      <c r="D610" s="221"/>
      <c r="E610" s="221"/>
      <c r="F610" s="221"/>
      <c r="G610" s="221"/>
      <c r="H610" s="221"/>
      <c r="I610" s="221"/>
      <c r="J610" s="221"/>
      <c r="K610" s="221"/>
      <c r="L610" s="221"/>
      <c r="M610" s="221"/>
    </row>
    <row r="611" spans="1:39" s="163" customFormat="1" ht="15.75" thickBot="1" x14ac:dyDescent="0.3">
      <c r="O611" s="450"/>
    </row>
    <row r="612" spans="1:39" ht="15.75" thickBot="1" x14ac:dyDescent="0.3">
      <c r="P612" s="164"/>
      <c r="Q612" s="104"/>
      <c r="R612" s="104"/>
      <c r="S612" s="104"/>
      <c r="T612" s="104"/>
      <c r="U612" s="104"/>
      <c r="V612" s="165"/>
      <c r="W612" s="166"/>
      <c r="X612" s="88"/>
      <c r="Y612" s="105"/>
      <c r="Z612" s="104"/>
      <c r="AA612" s="104"/>
      <c r="AB612" s="104"/>
      <c r="AC612" s="104"/>
      <c r="AD612" s="104"/>
      <c r="AE612" s="167"/>
      <c r="AF612" s="168"/>
      <c r="AG612" s="169"/>
      <c r="AI612" s="170"/>
      <c r="AJ612" s="170"/>
      <c r="AK612" s="170"/>
      <c r="AL612" s="171"/>
      <c r="AM612" s="170"/>
    </row>
    <row r="613" spans="1:39" ht="15" customHeight="1" x14ac:dyDescent="0.25">
      <c r="P613" s="172"/>
      <c r="Q613" s="426"/>
      <c r="R613" s="426"/>
      <c r="S613" s="426"/>
      <c r="T613" s="426"/>
      <c r="U613" s="426"/>
      <c r="V613" s="83"/>
      <c r="W613" s="173"/>
      <c r="X613" s="580"/>
      <c r="Y613" s="174"/>
      <c r="Z613" s="382"/>
      <c r="AA613" s="382"/>
      <c r="AB613" s="382"/>
      <c r="AC613" s="382"/>
      <c r="AD613" s="382"/>
      <c r="AE613" s="175"/>
      <c r="AF613" s="176"/>
      <c r="AG613" s="177"/>
      <c r="AI613" s="171"/>
      <c r="AJ613" s="170"/>
      <c r="AK613" s="170"/>
      <c r="AL613" s="171"/>
      <c r="AM613" s="171"/>
    </row>
    <row r="614" spans="1:39" x14ac:dyDescent="0.25">
      <c r="P614" s="179"/>
      <c r="Q614" s="180"/>
      <c r="R614" s="180"/>
      <c r="S614" s="180"/>
      <c r="T614" s="180"/>
      <c r="U614" s="180"/>
      <c r="V614" s="365"/>
      <c r="W614" s="366"/>
      <c r="X614" s="581"/>
      <c r="Y614" s="181"/>
      <c r="Z614" s="382"/>
      <c r="AA614" s="382"/>
      <c r="AB614" s="382"/>
      <c r="AC614" s="382"/>
      <c r="AD614" s="382"/>
      <c r="AE614" s="175"/>
      <c r="AF614" s="176"/>
      <c r="AG614" s="177"/>
      <c r="AI614" s="170"/>
      <c r="AJ614" s="170"/>
      <c r="AK614" s="170"/>
      <c r="AL614" s="182"/>
      <c r="AM614" s="170"/>
    </row>
    <row r="615" spans="1:39" x14ac:dyDescent="0.25">
      <c r="P615" s="179"/>
      <c r="Q615" s="180"/>
      <c r="R615" s="180"/>
      <c r="S615" s="180"/>
      <c r="T615" s="180"/>
      <c r="U615" s="180"/>
      <c r="V615" s="180"/>
      <c r="W615" s="173"/>
      <c r="X615" s="581"/>
      <c r="Y615" s="183"/>
      <c r="Z615" s="408"/>
      <c r="AA615" s="408"/>
      <c r="AB615" s="408"/>
      <c r="AC615" s="408"/>
      <c r="AD615" s="408"/>
      <c r="AE615" s="184"/>
      <c r="AF615" s="185"/>
      <c r="AG615" s="186"/>
      <c r="AI615" s="170"/>
      <c r="AJ615" s="170"/>
      <c r="AK615" s="170"/>
      <c r="AL615" s="182"/>
      <c r="AM615" s="170"/>
    </row>
    <row r="616" spans="1:39" x14ac:dyDescent="0.25">
      <c r="P616" s="162"/>
      <c r="Q616" s="160"/>
      <c r="R616" s="160"/>
      <c r="S616" s="160"/>
      <c r="T616" s="160"/>
      <c r="U616" s="160"/>
      <c r="V616" s="235"/>
      <c r="W616" s="364"/>
      <c r="X616" s="581"/>
      <c r="Y616" s="183"/>
      <c r="Z616" s="408"/>
      <c r="AA616" s="408"/>
      <c r="AB616" s="408"/>
      <c r="AC616" s="408"/>
      <c r="AD616" s="408"/>
      <c r="AE616" s="184"/>
      <c r="AF616" s="185"/>
      <c r="AG616" s="186"/>
      <c r="AI616" s="170"/>
      <c r="AJ616" s="170"/>
      <c r="AK616" s="170"/>
      <c r="AL616" s="182"/>
      <c r="AM616" s="170"/>
    </row>
    <row r="617" spans="1:39" x14ac:dyDescent="0.25">
      <c r="P617" s="428"/>
      <c r="Q617" s="429"/>
      <c r="R617" s="429"/>
      <c r="S617" s="429"/>
      <c r="T617" s="429"/>
      <c r="U617" s="429"/>
      <c r="V617" s="430"/>
      <c r="W617" s="431"/>
      <c r="X617" s="581"/>
      <c r="Y617" s="191"/>
      <c r="Z617" s="410"/>
      <c r="AA617" s="410"/>
      <c r="AB617" s="410"/>
      <c r="AC617" s="410"/>
      <c r="AD617" s="410"/>
      <c r="AE617" s="192"/>
      <c r="AF617" s="193"/>
      <c r="AG617" s="194"/>
      <c r="AI617" s="171"/>
      <c r="AJ617" s="171"/>
      <c r="AK617" s="171"/>
      <c r="AL617" s="171"/>
      <c r="AM617" s="171"/>
    </row>
    <row r="618" spans="1:39" x14ac:dyDescent="0.25">
      <c r="P618" s="432"/>
      <c r="Q618" s="433"/>
      <c r="R618" s="433"/>
      <c r="S618" s="433"/>
      <c r="T618" s="433"/>
      <c r="U618" s="433"/>
      <c r="V618" s="434"/>
      <c r="W618" s="435"/>
      <c r="X618" s="581"/>
      <c r="Y618" s="191"/>
      <c r="Z618" s="410"/>
      <c r="AA618" s="410"/>
      <c r="AB618" s="410"/>
      <c r="AC618" s="410"/>
      <c r="AD618" s="410"/>
      <c r="AE618" s="192"/>
      <c r="AF618" s="193"/>
      <c r="AG618" s="194"/>
      <c r="AI618" s="170"/>
      <c r="AJ618" s="170"/>
      <c r="AK618" s="182"/>
      <c r="AL618" s="171"/>
      <c r="AM618" s="170"/>
    </row>
    <row r="619" spans="1:39" x14ac:dyDescent="0.25">
      <c r="P619" s="432"/>
      <c r="Q619" s="433"/>
      <c r="R619" s="433"/>
      <c r="S619" s="433"/>
      <c r="T619" s="433"/>
      <c r="U619" s="433"/>
      <c r="V619" s="433"/>
      <c r="W619" s="431"/>
      <c r="X619" s="581"/>
      <c r="Y619" s="197"/>
      <c r="Z619" s="412"/>
      <c r="AA619" s="412"/>
      <c r="AB619" s="412"/>
      <c r="AC619" s="412"/>
      <c r="AD619" s="412"/>
      <c r="AE619" s="198"/>
      <c r="AF619" s="199"/>
      <c r="AG619" s="200"/>
      <c r="AI619" s="170"/>
      <c r="AJ619" s="170"/>
      <c r="AK619" s="182"/>
      <c r="AL619" s="171"/>
      <c r="AM619" s="170"/>
    </row>
    <row r="620" spans="1:39" x14ac:dyDescent="0.25">
      <c r="P620" s="162"/>
      <c r="Q620" s="43"/>
      <c r="R620" s="43"/>
      <c r="S620" s="43"/>
      <c r="T620" s="43"/>
      <c r="U620" s="43"/>
      <c r="V620" s="235"/>
      <c r="W620" s="364"/>
      <c r="X620" s="581"/>
      <c r="Y620" s="197"/>
      <c r="Z620" s="412"/>
      <c r="AA620" s="412"/>
      <c r="AB620" s="412"/>
      <c r="AC620" s="412"/>
      <c r="AD620" s="412"/>
      <c r="AE620" s="198"/>
      <c r="AF620" s="199"/>
      <c r="AG620" s="200"/>
    </row>
    <row r="621" spans="1:39" x14ac:dyDescent="0.25">
      <c r="P621" s="203"/>
      <c r="Q621" s="427"/>
      <c r="R621" s="427"/>
      <c r="S621" s="427"/>
      <c r="T621" s="427"/>
      <c r="U621" s="427"/>
      <c r="V621" s="204"/>
      <c r="W621" s="205"/>
      <c r="X621" s="581"/>
      <c r="Y621" s="206"/>
      <c r="Z621" s="414"/>
      <c r="AA621" s="414"/>
      <c r="AB621" s="414"/>
      <c r="AC621" s="414"/>
      <c r="AD621" s="414"/>
      <c r="AE621" s="49"/>
      <c r="AF621" s="207"/>
      <c r="AG621" s="208"/>
    </row>
    <row r="622" spans="1:39" ht="15.75" thickBot="1" x14ac:dyDescent="0.3">
      <c r="P622" s="210"/>
      <c r="Q622" s="211"/>
      <c r="R622" s="211"/>
      <c r="S622" s="211"/>
      <c r="T622" s="211"/>
      <c r="U622" s="211"/>
      <c r="V622" s="369"/>
      <c r="W622" s="370"/>
      <c r="X622" s="582"/>
      <c r="Y622" s="212"/>
      <c r="Z622" s="414"/>
      <c r="AA622" s="414"/>
      <c r="AB622" s="414"/>
      <c r="AC622" s="414"/>
      <c r="AD622" s="414"/>
      <c r="AE622" s="213"/>
      <c r="AF622" s="214"/>
      <c r="AG622" s="208"/>
    </row>
    <row r="623" spans="1:39" x14ac:dyDescent="0.25">
      <c r="A623" s="215"/>
      <c r="B623" s="215"/>
      <c r="C623" s="215"/>
      <c r="D623" s="215"/>
      <c r="E623" s="215"/>
      <c r="F623" s="215"/>
      <c r="G623" s="215"/>
      <c r="H623" s="215"/>
      <c r="I623" s="215"/>
      <c r="J623" s="215"/>
      <c r="K623" s="215"/>
      <c r="L623" s="215"/>
      <c r="M623" s="215"/>
      <c r="P623" s="210"/>
      <c r="Q623" s="211"/>
      <c r="R623" s="211"/>
      <c r="S623" s="211"/>
      <c r="T623" s="211"/>
      <c r="U623" s="211"/>
      <c r="V623" s="211"/>
      <c r="W623" s="205"/>
      <c r="AE623" s="74"/>
    </row>
    <row r="624" spans="1:39" ht="15.75" thickBot="1" x14ac:dyDescent="0.3">
      <c r="A624" s="216"/>
      <c r="B624" s="217"/>
      <c r="C624" s="217"/>
      <c r="D624" s="217"/>
      <c r="E624" s="217"/>
      <c r="F624" s="217"/>
      <c r="G624" s="217"/>
      <c r="H624" s="217"/>
      <c r="I624" s="217"/>
      <c r="J624" s="217"/>
      <c r="K624" s="217"/>
      <c r="L624" s="217"/>
      <c r="M624" s="217"/>
      <c r="P624" s="95"/>
      <c r="Q624" s="96"/>
      <c r="R624" s="96"/>
      <c r="S624" s="96"/>
      <c r="T624" s="96"/>
      <c r="U624" s="96"/>
      <c r="V624" s="236"/>
      <c r="W624" s="218"/>
      <c r="AE624" s="74"/>
    </row>
    <row r="625" spans="1:39" x14ac:dyDescent="0.25">
      <c r="A625" s="219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</row>
    <row r="626" spans="1:39" x14ac:dyDescent="0.25">
      <c r="A626" s="220"/>
      <c r="B626" s="221"/>
      <c r="C626" s="221"/>
      <c r="D626" s="221"/>
      <c r="E626" s="221"/>
      <c r="F626" s="221"/>
      <c r="G626" s="221"/>
      <c r="H626" s="221"/>
      <c r="I626" s="221"/>
      <c r="J626" s="221"/>
      <c r="K626" s="221"/>
      <c r="L626" s="221"/>
      <c r="M626" s="221"/>
    </row>
    <row r="627" spans="1:39" s="163" customFormat="1" ht="15.75" thickBot="1" x14ac:dyDescent="0.3">
      <c r="O627" s="450"/>
    </row>
    <row r="628" spans="1:39" ht="15.75" thickBot="1" x14ac:dyDescent="0.3">
      <c r="P628" s="164"/>
      <c r="Q628" s="104"/>
      <c r="R628" s="93"/>
      <c r="S628" s="93"/>
      <c r="T628" s="93"/>
      <c r="U628" s="93"/>
      <c r="V628" s="165"/>
      <c r="W628" s="166"/>
      <c r="X628" s="88"/>
      <c r="Y628" s="105"/>
      <c r="Z628" s="104"/>
      <c r="AA628" s="93"/>
      <c r="AB628" s="93"/>
      <c r="AC628" s="93"/>
      <c r="AD628" s="93"/>
      <c r="AE628" s="167"/>
      <c r="AF628" s="168"/>
      <c r="AG628" s="169"/>
      <c r="AI628" s="170"/>
      <c r="AJ628" s="170"/>
      <c r="AK628" s="170"/>
      <c r="AL628" s="171"/>
      <c r="AM628" s="170"/>
    </row>
    <row r="629" spans="1:39" x14ac:dyDescent="0.25">
      <c r="P629" s="172"/>
      <c r="Q629" s="426"/>
      <c r="R629" s="459"/>
      <c r="S629" s="426"/>
      <c r="T629" s="426"/>
      <c r="U629" s="426"/>
      <c r="V629" s="83"/>
      <c r="W629" s="173"/>
      <c r="X629" s="580"/>
      <c r="Y629" s="174"/>
      <c r="Z629" s="382"/>
      <c r="AA629" s="389"/>
      <c r="AB629" s="390"/>
      <c r="AC629" s="390"/>
      <c r="AD629" s="390"/>
      <c r="AE629" s="175"/>
      <c r="AF629" s="176"/>
      <c r="AG629" s="177"/>
      <c r="AI629" s="171"/>
      <c r="AJ629" s="170"/>
      <c r="AK629" s="170"/>
      <c r="AL629" s="171"/>
      <c r="AM629" s="171"/>
    </row>
    <row r="630" spans="1:39" x14ac:dyDescent="0.25">
      <c r="P630" s="179"/>
      <c r="Q630" s="180"/>
      <c r="R630" s="359"/>
      <c r="S630" s="180"/>
      <c r="T630" s="180"/>
      <c r="U630" s="180"/>
      <c r="V630" s="365"/>
      <c r="W630" s="366"/>
      <c r="X630" s="581"/>
      <c r="Y630" s="181"/>
      <c r="Z630" s="382"/>
      <c r="AA630" s="383"/>
      <c r="AB630" s="391"/>
      <c r="AC630" s="391"/>
      <c r="AD630" s="391"/>
      <c r="AE630" s="175"/>
      <c r="AF630" s="176"/>
      <c r="AG630" s="177"/>
      <c r="AI630" s="170"/>
      <c r="AJ630" s="170"/>
      <c r="AK630" s="170"/>
      <c r="AL630" s="182"/>
      <c r="AM630" s="170"/>
    </row>
    <row r="631" spans="1:39" x14ac:dyDescent="0.25">
      <c r="P631" s="179"/>
      <c r="Q631" s="180"/>
      <c r="R631" s="359"/>
      <c r="S631" s="180"/>
      <c r="T631" s="180"/>
      <c r="U631" s="180"/>
      <c r="V631" s="180"/>
      <c r="W631" s="173"/>
      <c r="X631" s="581"/>
      <c r="Y631" s="183"/>
      <c r="Z631" s="408"/>
      <c r="AA631" s="371"/>
      <c r="AB631" s="392"/>
      <c r="AC631" s="392"/>
      <c r="AD631" s="392"/>
      <c r="AE631" s="184"/>
      <c r="AF631" s="185"/>
      <c r="AG631" s="186"/>
      <c r="AI631" s="170"/>
      <c r="AJ631" s="170"/>
      <c r="AK631" s="170"/>
      <c r="AL631" s="182"/>
      <c r="AM631" s="170"/>
    </row>
    <row r="632" spans="1:39" x14ac:dyDescent="0.25">
      <c r="P632" s="162"/>
      <c r="Q632" s="160"/>
      <c r="R632" s="346"/>
      <c r="S632" s="160"/>
      <c r="T632" s="160"/>
      <c r="U632" s="160"/>
      <c r="V632" s="235"/>
      <c r="W632" s="364"/>
      <c r="X632" s="581"/>
      <c r="Y632" s="183"/>
      <c r="Z632" s="408"/>
      <c r="AA632" s="371"/>
      <c r="AB632" s="392"/>
      <c r="AC632" s="392"/>
      <c r="AD632" s="392"/>
      <c r="AE632" s="184"/>
      <c r="AF632" s="185"/>
      <c r="AG632" s="186"/>
      <c r="AI632" s="170"/>
      <c r="AJ632" s="170"/>
      <c r="AK632" s="170"/>
      <c r="AL632" s="182"/>
      <c r="AM632" s="170"/>
    </row>
    <row r="633" spans="1:39" x14ac:dyDescent="0.25">
      <c r="P633" s="428"/>
      <c r="Q633" s="429"/>
      <c r="R633" s="460"/>
      <c r="S633" s="429"/>
      <c r="T633" s="429"/>
      <c r="U633" s="429"/>
      <c r="V633" s="430"/>
      <c r="W633" s="431"/>
      <c r="X633" s="581"/>
      <c r="Y633" s="191"/>
      <c r="Z633" s="410"/>
      <c r="AA633" s="373"/>
      <c r="AB633" s="393"/>
      <c r="AC633" s="393"/>
      <c r="AD633" s="393"/>
      <c r="AE633" s="192"/>
      <c r="AF633" s="193"/>
      <c r="AG633" s="194"/>
      <c r="AI633" s="171"/>
      <c r="AJ633" s="171"/>
      <c r="AK633" s="171"/>
      <c r="AL633" s="171"/>
      <c r="AM633" s="171"/>
    </row>
    <row r="634" spans="1:39" x14ac:dyDescent="0.25">
      <c r="P634" s="432"/>
      <c r="Q634" s="433"/>
      <c r="R634" s="461"/>
      <c r="S634" s="433"/>
      <c r="T634" s="433"/>
      <c r="U634" s="433"/>
      <c r="V634" s="434"/>
      <c r="W634" s="435"/>
      <c r="X634" s="581"/>
      <c r="Y634" s="191"/>
      <c r="Z634" s="410"/>
      <c r="AA634" s="373"/>
      <c r="AB634" s="393"/>
      <c r="AC634" s="393"/>
      <c r="AD634" s="393"/>
      <c r="AE634" s="192"/>
      <c r="AF634" s="193"/>
      <c r="AG634" s="194"/>
      <c r="AI634" s="170"/>
      <c r="AJ634" s="170"/>
      <c r="AK634" s="182"/>
      <c r="AL634" s="171"/>
      <c r="AM634" s="170"/>
    </row>
    <row r="635" spans="1:39" x14ac:dyDescent="0.25">
      <c r="P635" s="432"/>
      <c r="Q635" s="433"/>
      <c r="R635" s="461"/>
      <c r="S635" s="433"/>
      <c r="T635" s="433"/>
      <c r="U635" s="433"/>
      <c r="V635" s="433"/>
      <c r="W635" s="431"/>
      <c r="X635" s="581"/>
      <c r="Y635" s="197"/>
      <c r="Z635" s="412"/>
      <c r="AA635" s="375"/>
      <c r="AB635" s="394"/>
      <c r="AC635" s="394"/>
      <c r="AD635" s="394"/>
      <c r="AE635" s="198"/>
      <c r="AF635" s="199"/>
      <c r="AG635" s="200"/>
      <c r="AI635" s="170"/>
      <c r="AJ635" s="170"/>
      <c r="AK635" s="182"/>
      <c r="AL635" s="171"/>
      <c r="AM635" s="170"/>
    </row>
    <row r="636" spans="1:39" x14ac:dyDescent="0.25">
      <c r="P636" s="162"/>
      <c r="Q636" s="43"/>
      <c r="R636" s="346"/>
      <c r="S636" s="43"/>
      <c r="T636" s="43"/>
      <c r="U636" s="43"/>
      <c r="V636" s="235"/>
      <c r="W636" s="364"/>
      <c r="X636" s="581"/>
      <c r="Y636" s="197"/>
      <c r="Z636" s="412"/>
      <c r="AA636" s="375"/>
      <c r="AB636" s="394"/>
      <c r="AC636" s="394"/>
      <c r="AD636" s="394"/>
      <c r="AE636" s="198"/>
      <c r="AF636" s="199"/>
      <c r="AG636" s="200"/>
    </row>
    <row r="637" spans="1:39" x14ac:dyDescent="0.25">
      <c r="P637" s="203"/>
      <c r="Q637" s="427"/>
      <c r="R637" s="362"/>
      <c r="S637" s="427"/>
      <c r="T637" s="427"/>
      <c r="U637" s="427"/>
      <c r="V637" s="204"/>
      <c r="W637" s="205"/>
      <c r="X637" s="581"/>
      <c r="Y637" s="206"/>
      <c r="Z637" s="414"/>
      <c r="AA637" s="377"/>
      <c r="AB637" s="395"/>
      <c r="AC637" s="395"/>
      <c r="AD637" s="395"/>
      <c r="AE637" s="49"/>
      <c r="AF637" s="207"/>
      <c r="AG637" s="208"/>
    </row>
    <row r="638" spans="1:39" ht="15.75" thickBot="1" x14ac:dyDescent="0.3">
      <c r="P638" s="210"/>
      <c r="Q638" s="211"/>
      <c r="R638" s="363"/>
      <c r="S638" s="211"/>
      <c r="T638" s="211"/>
      <c r="U638" s="211"/>
      <c r="V638" s="369"/>
      <c r="W638" s="370"/>
      <c r="X638" s="582"/>
      <c r="Y638" s="212"/>
      <c r="Z638" s="414"/>
      <c r="AA638" s="379"/>
      <c r="AB638" s="380"/>
      <c r="AC638" s="380"/>
      <c r="AD638" s="380"/>
      <c r="AE638" s="213"/>
      <c r="AF638" s="214"/>
      <c r="AG638" s="208"/>
    </row>
    <row r="639" spans="1:39" x14ac:dyDescent="0.25">
      <c r="A639" s="215"/>
      <c r="B639" s="215"/>
      <c r="C639" s="215"/>
      <c r="D639" s="215"/>
      <c r="E639" s="215"/>
      <c r="F639" s="215"/>
      <c r="G639" s="215"/>
      <c r="H639" s="215"/>
      <c r="I639" s="215"/>
      <c r="J639" s="215"/>
      <c r="K639" s="215"/>
      <c r="L639" s="215"/>
      <c r="M639" s="215"/>
      <c r="P639" s="210"/>
      <c r="Q639" s="211"/>
      <c r="R639" s="363"/>
      <c r="S639" s="211"/>
      <c r="T639" s="211"/>
      <c r="U639" s="211"/>
      <c r="V639" s="211"/>
      <c r="W639" s="205"/>
      <c r="AE639" s="74"/>
    </row>
    <row r="640" spans="1:39" ht="15.75" thickBot="1" x14ac:dyDescent="0.3">
      <c r="A640" s="216"/>
      <c r="B640" s="217"/>
      <c r="C640" s="217"/>
      <c r="D640" s="217"/>
      <c r="E640" s="217"/>
      <c r="F640" s="217"/>
      <c r="G640" s="217"/>
      <c r="H640" s="217"/>
      <c r="I640" s="217"/>
      <c r="J640" s="217"/>
      <c r="K640" s="217"/>
      <c r="L640" s="217"/>
      <c r="M640" s="217"/>
      <c r="P640" s="95"/>
      <c r="Q640" s="96"/>
      <c r="R640" s="95"/>
      <c r="S640" s="96"/>
      <c r="T640" s="96"/>
      <c r="U640" s="96"/>
      <c r="V640" s="236"/>
      <c r="W640" s="218"/>
      <c r="AE640" s="74"/>
    </row>
    <row r="641" spans="1:39" x14ac:dyDescent="0.25">
      <c r="A641" s="219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</row>
    <row r="642" spans="1:39" x14ac:dyDescent="0.25">
      <c r="A642" s="220"/>
      <c r="B642" s="221"/>
      <c r="C642" s="221"/>
      <c r="D642" s="221"/>
      <c r="E642" s="221"/>
      <c r="F642" s="221"/>
      <c r="G642" s="221"/>
      <c r="H642" s="221"/>
      <c r="I642" s="221"/>
      <c r="J642" s="221"/>
      <c r="K642" s="221"/>
      <c r="L642" s="221"/>
      <c r="M642" s="221"/>
    </row>
    <row r="643" spans="1:39" s="163" customFormat="1" ht="15.75" thickBot="1" x14ac:dyDescent="0.3">
      <c r="O643" s="450"/>
    </row>
    <row r="644" spans="1:39" ht="15.75" thickBot="1" x14ac:dyDescent="0.3">
      <c r="P644" s="164"/>
      <c r="Q644" s="93"/>
      <c r="R644" s="93"/>
      <c r="S644" s="93"/>
      <c r="T644" s="93"/>
      <c r="U644" s="93"/>
      <c r="V644" s="165"/>
      <c r="W644" s="166"/>
      <c r="X644" s="88"/>
      <c r="Y644" s="105"/>
      <c r="Z644" s="93"/>
      <c r="AA644" s="93"/>
      <c r="AB644" s="93"/>
      <c r="AC644" s="93"/>
      <c r="AD644" s="93"/>
      <c r="AE644" s="167"/>
      <c r="AF644" s="168"/>
      <c r="AG644" s="169"/>
      <c r="AI644" s="170"/>
      <c r="AJ644" s="170"/>
      <c r="AK644" s="170"/>
      <c r="AL644" s="171"/>
      <c r="AM644" s="170"/>
    </row>
    <row r="645" spans="1:39" x14ac:dyDescent="0.25">
      <c r="P645" s="172"/>
      <c r="Q645" s="426"/>
      <c r="R645" s="426"/>
      <c r="S645" s="426"/>
      <c r="T645" s="426"/>
      <c r="U645" s="426"/>
      <c r="V645" s="83"/>
      <c r="W645" s="173"/>
      <c r="X645" s="580"/>
      <c r="Y645" s="174"/>
      <c r="Z645" s="390"/>
      <c r="AA645" s="390"/>
      <c r="AB645" s="390"/>
      <c r="AC645" s="390"/>
      <c r="AD645" s="390"/>
      <c r="AE645" s="175"/>
      <c r="AF645" s="176"/>
      <c r="AG645" s="177"/>
      <c r="AI645" s="171"/>
      <c r="AJ645" s="170"/>
      <c r="AK645" s="170"/>
      <c r="AL645" s="171"/>
      <c r="AM645" s="171"/>
    </row>
    <row r="646" spans="1:39" x14ac:dyDescent="0.25">
      <c r="P646" s="179"/>
      <c r="Q646" s="180"/>
      <c r="R646" s="180"/>
      <c r="S646" s="180"/>
      <c r="T646" s="180"/>
      <c r="U646" s="180"/>
      <c r="V646" s="365"/>
      <c r="W646" s="366"/>
      <c r="X646" s="581"/>
      <c r="Y646" s="181"/>
      <c r="Z646" s="391"/>
      <c r="AA646" s="391"/>
      <c r="AB646" s="391"/>
      <c r="AC646" s="391"/>
      <c r="AD646" s="391"/>
      <c r="AE646" s="175"/>
      <c r="AF646" s="176"/>
      <c r="AG646" s="177"/>
      <c r="AI646" s="170"/>
      <c r="AJ646" s="170"/>
      <c r="AK646" s="170"/>
      <c r="AL646" s="182"/>
      <c r="AM646" s="170"/>
    </row>
    <row r="647" spans="1:39" x14ac:dyDescent="0.25">
      <c r="P647" s="179"/>
      <c r="Q647" s="180"/>
      <c r="R647" s="180"/>
      <c r="S647" s="180"/>
      <c r="T647" s="180"/>
      <c r="U647" s="180"/>
      <c r="V647" s="180"/>
      <c r="W647" s="173"/>
      <c r="X647" s="581"/>
      <c r="Y647" s="183"/>
      <c r="Z647" s="392"/>
      <c r="AA647" s="392"/>
      <c r="AB647" s="392"/>
      <c r="AC647" s="392"/>
      <c r="AD647" s="392"/>
      <c r="AE647" s="184"/>
      <c r="AF647" s="185"/>
      <c r="AG647" s="186"/>
      <c r="AI647" s="170"/>
      <c r="AJ647" s="170"/>
      <c r="AK647" s="170"/>
      <c r="AL647" s="182"/>
      <c r="AM647" s="170"/>
    </row>
    <row r="648" spans="1:39" x14ac:dyDescent="0.25">
      <c r="P648" s="162"/>
      <c r="Q648" s="160"/>
      <c r="R648" s="160"/>
      <c r="S648" s="160"/>
      <c r="T648" s="160"/>
      <c r="U648" s="160"/>
      <c r="V648" s="235"/>
      <c r="W648" s="364"/>
      <c r="X648" s="581"/>
      <c r="Y648" s="183"/>
      <c r="Z648" s="392"/>
      <c r="AA648" s="392"/>
      <c r="AB648" s="392"/>
      <c r="AC648" s="392"/>
      <c r="AD648" s="392"/>
      <c r="AE648" s="184"/>
      <c r="AF648" s="185"/>
      <c r="AG648" s="186"/>
      <c r="AI648" s="170"/>
      <c r="AJ648" s="170"/>
      <c r="AK648" s="170"/>
      <c r="AL648" s="182"/>
      <c r="AM648" s="170"/>
    </row>
    <row r="649" spans="1:39" x14ac:dyDescent="0.25">
      <c r="P649" s="188"/>
      <c r="Q649" s="446"/>
      <c r="R649" s="446"/>
      <c r="S649" s="446"/>
      <c r="T649" s="446"/>
      <c r="U649" s="446"/>
      <c r="V649" s="189"/>
      <c r="W649" s="431"/>
      <c r="X649" s="581"/>
      <c r="Y649" s="191"/>
      <c r="Z649" s="393"/>
      <c r="AA649" s="393"/>
      <c r="AB649" s="393"/>
      <c r="AC649" s="393"/>
      <c r="AD649" s="393"/>
      <c r="AE649" s="192"/>
      <c r="AF649" s="193"/>
      <c r="AG649" s="194"/>
      <c r="AI649" s="171"/>
      <c r="AJ649" s="171"/>
      <c r="AK649" s="171"/>
      <c r="AL649" s="171"/>
      <c r="AM649" s="171"/>
    </row>
    <row r="650" spans="1:39" x14ac:dyDescent="0.25">
      <c r="P650" s="195"/>
      <c r="Q650" s="196"/>
      <c r="R650" s="196"/>
      <c r="S650" s="196"/>
      <c r="T650" s="196"/>
      <c r="U650" s="196"/>
      <c r="V650" s="367"/>
      <c r="W650" s="435"/>
      <c r="X650" s="581"/>
      <c r="Y650" s="191"/>
      <c r="Z650" s="393"/>
      <c r="AA650" s="393"/>
      <c r="AB650" s="393"/>
      <c r="AC650" s="393"/>
      <c r="AD650" s="393"/>
      <c r="AE650" s="192"/>
      <c r="AF650" s="193"/>
      <c r="AG650" s="194"/>
      <c r="AI650" s="170"/>
      <c r="AJ650" s="170"/>
      <c r="AK650" s="182"/>
      <c r="AL650" s="171"/>
      <c r="AM650" s="170"/>
    </row>
    <row r="651" spans="1:39" x14ac:dyDescent="0.25">
      <c r="P651" s="195"/>
      <c r="Q651" s="196"/>
      <c r="R651" s="196"/>
      <c r="S651" s="196"/>
      <c r="T651" s="196"/>
      <c r="U651" s="196"/>
      <c r="V651" s="196"/>
      <c r="W651" s="431"/>
      <c r="X651" s="581"/>
      <c r="Y651" s="197"/>
      <c r="Z651" s="394"/>
      <c r="AA651" s="394"/>
      <c r="AB651" s="394"/>
      <c r="AC651" s="394"/>
      <c r="AD651" s="394"/>
      <c r="AE651" s="198"/>
      <c r="AF651" s="199"/>
      <c r="AG651" s="200"/>
      <c r="AI651" s="170"/>
      <c r="AJ651" s="170"/>
      <c r="AK651" s="182"/>
      <c r="AL651" s="171"/>
      <c r="AM651" s="170"/>
    </row>
    <row r="652" spans="1:39" x14ac:dyDescent="0.25">
      <c r="P652" s="162"/>
      <c r="Q652" s="43"/>
      <c r="R652" s="43"/>
      <c r="S652" s="43"/>
      <c r="T652" s="43"/>
      <c r="U652" s="43"/>
      <c r="V652" s="235"/>
      <c r="W652" s="364"/>
      <c r="X652" s="581"/>
      <c r="Y652" s="197"/>
      <c r="Z652" s="394"/>
      <c r="AA652" s="394"/>
      <c r="AB652" s="394"/>
      <c r="AC652" s="394"/>
      <c r="AD652" s="394"/>
      <c r="AE652" s="198"/>
      <c r="AF652" s="199"/>
      <c r="AG652" s="200"/>
    </row>
    <row r="653" spans="1:39" x14ac:dyDescent="0.25">
      <c r="P653" s="203"/>
      <c r="Q653" s="427"/>
      <c r="R653" s="427"/>
      <c r="S653" s="427"/>
      <c r="T653" s="427"/>
      <c r="U653" s="427"/>
      <c r="V653" s="204"/>
      <c r="W653" s="205"/>
      <c r="X653" s="581"/>
      <c r="Y653" s="206"/>
      <c r="Z653" s="395"/>
      <c r="AA653" s="395"/>
      <c r="AB653" s="395"/>
      <c r="AC653" s="395"/>
      <c r="AD653" s="395"/>
      <c r="AE653" s="49"/>
      <c r="AF653" s="207"/>
      <c r="AG653" s="208"/>
    </row>
    <row r="654" spans="1:39" ht="15.75" thickBot="1" x14ac:dyDescent="0.3">
      <c r="P654" s="210"/>
      <c r="Q654" s="211"/>
      <c r="R654" s="211"/>
      <c r="S654" s="211"/>
      <c r="T654" s="211"/>
      <c r="U654" s="211"/>
      <c r="V654" s="369"/>
      <c r="W654" s="370"/>
      <c r="X654" s="582"/>
      <c r="Y654" s="212"/>
      <c r="Z654" s="380"/>
      <c r="AA654" s="380"/>
      <c r="AB654" s="380"/>
      <c r="AC654" s="380"/>
      <c r="AD654" s="380"/>
      <c r="AE654" s="213"/>
      <c r="AF654" s="214"/>
      <c r="AG654" s="208"/>
    </row>
    <row r="655" spans="1:39" x14ac:dyDescent="0.25">
      <c r="A655" s="215"/>
      <c r="B655" s="215"/>
      <c r="C655" s="215"/>
      <c r="D655" s="215"/>
      <c r="E655" s="215"/>
      <c r="F655" s="215"/>
      <c r="G655" s="215"/>
      <c r="H655" s="215"/>
      <c r="I655" s="215"/>
      <c r="J655" s="215"/>
      <c r="K655" s="215"/>
      <c r="L655" s="215"/>
      <c r="M655" s="215"/>
      <c r="P655" s="210"/>
      <c r="Q655" s="211"/>
      <c r="R655" s="211"/>
      <c r="S655" s="211"/>
      <c r="T655" s="211"/>
      <c r="U655" s="211"/>
      <c r="V655" s="211"/>
      <c r="W655" s="205"/>
      <c r="AE655" s="74"/>
    </row>
    <row r="656" spans="1:39" ht="15.75" thickBot="1" x14ac:dyDescent="0.3">
      <c r="A656" s="216"/>
      <c r="B656" s="217"/>
      <c r="C656" s="217"/>
      <c r="D656" s="217"/>
      <c r="E656" s="217"/>
      <c r="F656" s="217"/>
      <c r="G656" s="217"/>
      <c r="H656" s="217"/>
      <c r="I656" s="217"/>
      <c r="J656" s="217"/>
      <c r="K656" s="217"/>
      <c r="L656" s="217"/>
      <c r="M656" s="217"/>
      <c r="P656" s="95"/>
      <c r="Q656" s="96"/>
      <c r="R656" s="96"/>
      <c r="S656" s="96"/>
      <c r="T656" s="96"/>
      <c r="U656" s="96"/>
      <c r="V656" s="236"/>
      <c r="W656" s="218"/>
      <c r="AE656" s="74"/>
    </row>
    <row r="657" spans="1:39" x14ac:dyDescent="0.25">
      <c r="A657" s="219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</row>
    <row r="658" spans="1:39" x14ac:dyDescent="0.25">
      <c r="A658" s="220"/>
      <c r="B658" s="221"/>
      <c r="C658" s="221"/>
      <c r="D658" s="221"/>
      <c r="E658" s="221"/>
      <c r="F658" s="221"/>
      <c r="G658" s="221"/>
      <c r="H658" s="221"/>
      <c r="I658" s="221"/>
      <c r="J658" s="221"/>
      <c r="K658" s="221"/>
      <c r="L658" s="221"/>
      <c r="M658" s="221"/>
    </row>
    <row r="659" spans="1:39" s="163" customFormat="1" ht="15.75" thickBot="1" x14ac:dyDescent="0.3">
      <c r="O659" s="450"/>
    </row>
    <row r="660" spans="1:39" ht="15.75" thickBot="1" x14ac:dyDescent="0.3">
      <c r="P660" s="164"/>
      <c r="Q660" s="93"/>
      <c r="R660" s="93"/>
      <c r="S660" s="93"/>
      <c r="T660" s="93"/>
      <c r="U660" s="93"/>
      <c r="V660" s="165"/>
      <c r="W660" s="166"/>
      <c r="X660" s="88"/>
      <c r="Y660" s="105"/>
      <c r="Z660" s="93"/>
      <c r="AA660" s="93"/>
      <c r="AB660" s="93"/>
      <c r="AC660" s="93"/>
      <c r="AD660" s="93"/>
      <c r="AE660" s="167"/>
      <c r="AF660" s="168"/>
      <c r="AG660" s="169"/>
      <c r="AI660" s="170"/>
      <c r="AJ660" s="170"/>
      <c r="AK660" s="170"/>
      <c r="AL660" s="171"/>
      <c r="AM660" s="170"/>
    </row>
    <row r="661" spans="1:39" x14ac:dyDescent="0.25">
      <c r="P661" s="172"/>
      <c r="Q661" s="426"/>
      <c r="R661" s="426"/>
      <c r="S661" s="426"/>
      <c r="T661" s="426"/>
      <c r="U661" s="426"/>
      <c r="V661" s="83"/>
      <c r="W661" s="173"/>
      <c r="X661" s="580"/>
      <c r="Y661" s="174"/>
      <c r="Z661" s="390"/>
      <c r="AA661" s="390"/>
      <c r="AB661" s="390"/>
      <c r="AC661" s="390"/>
      <c r="AD661" s="390"/>
      <c r="AE661" s="175"/>
      <c r="AF661" s="176"/>
      <c r="AG661" s="177"/>
      <c r="AI661" s="171"/>
      <c r="AJ661" s="170"/>
      <c r="AK661" s="170"/>
      <c r="AL661" s="171"/>
      <c r="AM661" s="171"/>
    </row>
    <row r="662" spans="1:39" x14ac:dyDescent="0.25">
      <c r="P662" s="179"/>
      <c r="Q662" s="180"/>
      <c r="R662" s="180"/>
      <c r="S662" s="180"/>
      <c r="T662" s="180"/>
      <c r="U662" s="180"/>
      <c r="V662" s="365"/>
      <c r="W662" s="366"/>
      <c r="X662" s="581"/>
      <c r="Y662" s="181"/>
      <c r="Z662" s="391"/>
      <c r="AA662" s="391"/>
      <c r="AB662" s="391"/>
      <c r="AC662" s="391"/>
      <c r="AD662" s="391"/>
      <c r="AE662" s="175"/>
      <c r="AF662" s="176"/>
      <c r="AG662" s="177"/>
      <c r="AI662" s="170"/>
      <c r="AJ662" s="170"/>
      <c r="AK662" s="170"/>
      <c r="AL662" s="182"/>
      <c r="AM662" s="170"/>
    </row>
    <row r="663" spans="1:39" x14ac:dyDescent="0.25">
      <c r="P663" s="179"/>
      <c r="Q663" s="180"/>
      <c r="R663" s="180"/>
      <c r="S663" s="180"/>
      <c r="T663" s="180"/>
      <c r="U663" s="180"/>
      <c r="V663" s="180"/>
      <c r="W663" s="173"/>
      <c r="X663" s="581"/>
      <c r="Y663" s="183"/>
      <c r="Z663" s="392"/>
      <c r="AA663" s="392"/>
      <c r="AB663" s="392"/>
      <c r="AC663" s="392"/>
      <c r="AD663" s="392"/>
      <c r="AE663" s="184"/>
      <c r="AF663" s="185"/>
      <c r="AG663" s="186"/>
      <c r="AI663" s="170"/>
      <c r="AJ663" s="170"/>
      <c r="AK663" s="170"/>
      <c r="AL663" s="182"/>
      <c r="AM663" s="170"/>
    </row>
    <row r="664" spans="1:39" x14ac:dyDescent="0.25">
      <c r="P664" s="162"/>
      <c r="Q664" s="160"/>
      <c r="R664" s="160"/>
      <c r="S664" s="160"/>
      <c r="T664" s="160"/>
      <c r="U664" s="160"/>
      <c r="V664" s="235"/>
      <c r="W664" s="364"/>
      <c r="X664" s="581"/>
      <c r="Y664" s="183"/>
      <c r="Z664" s="392"/>
      <c r="AA664" s="392"/>
      <c r="AB664" s="392"/>
      <c r="AC664" s="392"/>
      <c r="AD664" s="392"/>
      <c r="AE664" s="184"/>
      <c r="AF664" s="185"/>
      <c r="AG664" s="186"/>
      <c r="AI664" s="170"/>
      <c r="AJ664" s="170"/>
      <c r="AK664" s="170"/>
      <c r="AL664" s="182"/>
      <c r="AM664" s="170"/>
    </row>
    <row r="665" spans="1:39" x14ac:dyDescent="0.25">
      <c r="P665" s="464"/>
      <c r="Q665" s="216"/>
      <c r="R665" s="216"/>
      <c r="S665" s="216"/>
      <c r="T665" s="216"/>
      <c r="U665" s="216"/>
      <c r="V665" s="217"/>
      <c r="W665" s="465"/>
      <c r="X665" s="581"/>
      <c r="Y665" s="191"/>
      <c r="Z665" s="393"/>
      <c r="AA665" s="393"/>
      <c r="AB665" s="393"/>
      <c r="AC665" s="393"/>
      <c r="AD665" s="393"/>
      <c r="AE665" s="192"/>
      <c r="AF665" s="193"/>
      <c r="AG665" s="194"/>
      <c r="AI665" s="171"/>
      <c r="AJ665" s="171"/>
      <c r="AK665" s="171"/>
      <c r="AL665" s="171"/>
      <c r="AM665" s="171"/>
    </row>
    <row r="666" spans="1:39" x14ac:dyDescent="0.25">
      <c r="P666" s="466"/>
      <c r="Q666" s="467"/>
      <c r="R666" s="467"/>
      <c r="S666" s="467"/>
      <c r="T666" s="467"/>
      <c r="U666" s="467"/>
      <c r="V666" s="468"/>
      <c r="W666" s="469"/>
      <c r="X666" s="581"/>
      <c r="Y666" s="191"/>
      <c r="Z666" s="393"/>
      <c r="AA666" s="393"/>
      <c r="AB666" s="393"/>
      <c r="AC666" s="393"/>
      <c r="AD666" s="393"/>
      <c r="AE666" s="192"/>
      <c r="AF666" s="193"/>
      <c r="AG666" s="194"/>
      <c r="AI666" s="170"/>
      <c r="AJ666" s="170"/>
      <c r="AK666" s="182"/>
      <c r="AL666" s="171"/>
      <c r="AM666" s="170"/>
    </row>
    <row r="667" spans="1:39" x14ac:dyDescent="0.25">
      <c r="P667" s="466"/>
      <c r="Q667" s="467"/>
      <c r="R667" s="467"/>
      <c r="S667" s="467"/>
      <c r="T667" s="467"/>
      <c r="U667" s="467"/>
      <c r="V667" s="467"/>
      <c r="W667" s="465"/>
      <c r="X667" s="581"/>
      <c r="Y667" s="197"/>
      <c r="Z667" s="394"/>
      <c r="AA667" s="394"/>
      <c r="AB667" s="394"/>
      <c r="AC667" s="394"/>
      <c r="AD667" s="394"/>
      <c r="AE667" s="198"/>
      <c r="AF667" s="199"/>
      <c r="AG667" s="200"/>
      <c r="AI667" s="170"/>
      <c r="AJ667" s="170"/>
      <c r="AK667" s="182"/>
      <c r="AL667" s="171"/>
      <c r="AM667" s="170"/>
    </row>
    <row r="668" spans="1:39" x14ac:dyDescent="0.25">
      <c r="P668" s="162"/>
      <c r="Q668" s="43"/>
      <c r="R668" s="43"/>
      <c r="S668" s="43"/>
      <c r="T668" s="43"/>
      <c r="U668" s="43"/>
      <c r="V668" s="235"/>
      <c r="W668" s="364"/>
      <c r="X668" s="581"/>
      <c r="Y668" s="197"/>
      <c r="Z668" s="394"/>
      <c r="AA668" s="394"/>
      <c r="AB668" s="394"/>
      <c r="AC668" s="394"/>
      <c r="AD668" s="394"/>
      <c r="AE668" s="198"/>
      <c r="AF668" s="199"/>
      <c r="AG668" s="200"/>
    </row>
    <row r="669" spans="1:39" x14ac:dyDescent="0.25">
      <c r="P669" s="203"/>
      <c r="Q669" s="427"/>
      <c r="R669" s="427"/>
      <c r="S669" s="427"/>
      <c r="T669" s="427"/>
      <c r="U669" s="427"/>
      <c r="V669" s="204"/>
      <c r="W669" s="205"/>
      <c r="X669" s="581"/>
      <c r="Y669" s="206"/>
      <c r="Z669" s="395"/>
      <c r="AA669" s="395"/>
      <c r="AB669" s="395"/>
      <c r="AC669" s="395"/>
      <c r="AD669" s="395"/>
      <c r="AE669" s="49"/>
      <c r="AF669" s="207"/>
      <c r="AG669" s="208"/>
    </row>
    <row r="670" spans="1:39" ht="15.75" thickBot="1" x14ac:dyDescent="0.3">
      <c r="P670" s="210"/>
      <c r="Q670" s="211"/>
      <c r="R670" s="211"/>
      <c r="S670" s="211"/>
      <c r="T670" s="211"/>
      <c r="U670" s="211"/>
      <c r="V670" s="369"/>
      <c r="W670" s="370"/>
      <c r="X670" s="582"/>
      <c r="Y670" s="212"/>
      <c r="Z670" s="380"/>
      <c r="AA670" s="380"/>
      <c r="AB670" s="380"/>
      <c r="AC670" s="380"/>
      <c r="AD670" s="380"/>
      <c r="AE670" s="213"/>
      <c r="AF670" s="214"/>
      <c r="AG670" s="208"/>
    </row>
    <row r="671" spans="1:39" x14ac:dyDescent="0.25">
      <c r="A671" s="215"/>
      <c r="B671" s="215"/>
      <c r="C671" s="215"/>
      <c r="D671" s="215"/>
      <c r="E671" s="215"/>
      <c r="F671" s="215"/>
      <c r="G671" s="215"/>
      <c r="H671" s="215"/>
      <c r="I671" s="215"/>
      <c r="J671" s="215"/>
      <c r="K671" s="215"/>
      <c r="L671" s="215"/>
      <c r="M671" s="215"/>
      <c r="P671" s="210"/>
      <c r="Q671" s="211"/>
      <c r="R671" s="211"/>
      <c r="S671" s="211"/>
      <c r="T671" s="211"/>
      <c r="U671" s="211"/>
      <c r="V671" s="211"/>
      <c r="W671" s="205"/>
      <c r="AE671" s="74"/>
    </row>
    <row r="672" spans="1:39" ht="15.75" thickBot="1" x14ac:dyDescent="0.3">
      <c r="A672" s="216"/>
      <c r="B672" s="217"/>
      <c r="C672" s="217"/>
      <c r="D672" s="217"/>
      <c r="E672" s="217"/>
      <c r="F672" s="217"/>
      <c r="G672" s="217"/>
      <c r="H672" s="217"/>
      <c r="I672" s="217"/>
      <c r="J672" s="217"/>
      <c r="K672" s="217"/>
      <c r="L672" s="217"/>
      <c r="M672" s="217"/>
      <c r="P672" s="95"/>
      <c r="Q672" s="96"/>
      <c r="R672" s="96"/>
      <c r="S672" s="96"/>
      <c r="T672" s="96"/>
      <c r="U672" s="96"/>
      <c r="V672" s="236"/>
      <c r="W672" s="218"/>
      <c r="AE672" s="74"/>
    </row>
    <row r="673" spans="1:39" x14ac:dyDescent="0.25">
      <c r="A673" s="219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</row>
    <row r="674" spans="1:39" x14ac:dyDescent="0.25">
      <c r="A674" s="220"/>
      <c r="B674" s="221"/>
      <c r="C674" s="221"/>
      <c r="D674" s="221"/>
      <c r="E674" s="221"/>
      <c r="F674" s="221"/>
      <c r="G674" s="221"/>
      <c r="H674" s="221"/>
      <c r="I674" s="221"/>
      <c r="J674" s="221"/>
      <c r="K674" s="221"/>
      <c r="L674" s="221"/>
      <c r="M674" s="221"/>
    </row>
    <row r="675" spans="1:39" s="163" customFormat="1" ht="15.75" thickBot="1" x14ac:dyDescent="0.3">
      <c r="O675" s="450"/>
    </row>
    <row r="676" spans="1:39" ht="15.75" thickBot="1" x14ac:dyDescent="0.3">
      <c r="P676" s="164"/>
      <c r="Q676" s="93"/>
      <c r="R676" s="93"/>
      <c r="S676" s="93"/>
      <c r="T676" s="93"/>
      <c r="U676" s="93"/>
      <c r="V676" s="165"/>
      <c r="W676" s="166"/>
      <c r="X676" s="88"/>
      <c r="Y676" s="105"/>
      <c r="Z676" s="93"/>
      <c r="AA676" s="93"/>
      <c r="AB676" s="93"/>
      <c r="AC676" s="93"/>
      <c r="AD676" s="93"/>
      <c r="AE676" s="167"/>
      <c r="AF676" s="168"/>
      <c r="AG676" s="169"/>
      <c r="AI676" s="170"/>
      <c r="AJ676" s="170"/>
      <c r="AK676" s="170"/>
      <c r="AL676" s="171"/>
      <c r="AM676" s="170"/>
    </row>
    <row r="677" spans="1:39" x14ac:dyDescent="0.25">
      <c r="P677" s="172"/>
      <c r="Q677" s="426"/>
      <c r="R677" s="426"/>
      <c r="S677" s="426"/>
      <c r="T677" s="426"/>
      <c r="U677" s="426"/>
      <c r="V677" s="83"/>
      <c r="W677" s="173"/>
      <c r="X677" s="580"/>
      <c r="Y677" s="174"/>
      <c r="Z677" s="406"/>
      <c r="AA677" s="406"/>
      <c r="AB677" s="406"/>
      <c r="AC677" s="406"/>
      <c r="AD677" s="406"/>
      <c r="AE677" s="175"/>
      <c r="AF677" s="176"/>
      <c r="AG677" s="177"/>
      <c r="AI677" s="171"/>
      <c r="AJ677" s="170"/>
      <c r="AK677" s="170"/>
      <c r="AL677" s="171"/>
      <c r="AM677" s="171"/>
    </row>
    <row r="678" spans="1:39" x14ac:dyDescent="0.25">
      <c r="P678" s="179"/>
      <c r="Q678" s="180"/>
      <c r="R678" s="180"/>
      <c r="S678" s="180"/>
      <c r="T678" s="180"/>
      <c r="U678" s="180"/>
      <c r="V678" s="365"/>
      <c r="W678" s="366"/>
      <c r="X678" s="581"/>
      <c r="Y678" s="181"/>
      <c r="Z678" s="384"/>
      <c r="AA678" s="384"/>
      <c r="AB678" s="384"/>
      <c r="AC678" s="384"/>
      <c r="AD678" s="384"/>
      <c r="AE678" s="175"/>
      <c r="AF678" s="176"/>
      <c r="AG678" s="177"/>
      <c r="AI678" s="170"/>
      <c r="AJ678" s="170"/>
      <c r="AK678" s="170"/>
      <c r="AL678" s="182"/>
      <c r="AM678" s="170"/>
    </row>
    <row r="679" spans="1:39" x14ac:dyDescent="0.25">
      <c r="P679" s="179"/>
      <c r="Q679" s="180"/>
      <c r="R679" s="180"/>
      <c r="S679" s="180"/>
      <c r="T679" s="180"/>
      <c r="U679" s="180"/>
      <c r="V679" s="180"/>
      <c r="W679" s="173"/>
      <c r="X679" s="581"/>
      <c r="Y679" s="183"/>
      <c r="Z679" s="372"/>
      <c r="AA679" s="372"/>
      <c r="AB679" s="372"/>
      <c r="AC679" s="372"/>
      <c r="AD679" s="372"/>
      <c r="AE679" s="184"/>
      <c r="AF679" s="185"/>
      <c r="AG679" s="186"/>
      <c r="AI679" s="170"/>
      <c r="AJ679" s="170"/>
      <c r="AK679" s="170"/>
      <c r="AL679" s="182"/>
      <c r="AM679" s="170"/>
    </row>
    <row r="680" spans="1:39" x14ac:dyDescent="0.25">
      <c r="P680" s="162"/>
      <c r="Q680" s="160"/>
      <c r="R680" s="160"/>
      <c r="S680" s="160"/>
      <c r="T680" s="160"/>
      <c r="U680" s="160"/>
      <c r="V680" s="235"/>
      <c r="W680" s="364"/>
      <c r="X680" s="581"/>
      <c r="Y680" s="183"/>
      <c r="Z680" s="372"/>
      <c r="AA680" s="372"/>
      <c r="AB680" s="372"/>
      <c r="AC680" s="372"/>
      <c r="AD680" s="372"/>
      <c r="AE680" s="184"/>
      <c r="AF680" s="185"/>
      <c r="AG680" s="186"/>
      <c r="AI680" s="170"/>
      <c r="AJ680" s="170"/>
      <c r="AK680" s="170"/>
      <c r="AL680" s="182"/>
      <c r="AM680" s="170"/>
    </row>
    <row r="681" spans="1:39" x14ac:dyDescent="0.25">
      <c r="P681" s="464"/>
      <c r="Q681" s="216"/>
      <c r="R681" s="216"/>
      <c r="S681" s="216"/>
      <c r="T681" s="216"/>
      <c r="U681" s="216"/>
      <c r="V681" s="217"/>
      <c r="W681" s="465"/>
      <c r="X681" s="581"/>
      <c r="Y681" s="191"/>
      <c r="Z681" s="374"/>
      <c r="AA681" s="374"/>
      <c r="AB681" s="374"/>
      <c r="AC681" s="374"/>
      <c r="AD681" s="374"/>
      <c r="AE681" s="192"/>
      <c r="AF681" s="193"/>
      <c r="AG681" s="194"/>
      <c r="AI681" s="171"/>
      <c r="AJ681" s="171"/>
      <c r="AK681" s="171"/>
      <c r="AL681" s="171"/>
      <c r="AM681" s="171"/>
    </row>
    <row r="682" spans="1:39" x14ac:dyDescent="0.25">
      <c r="P682" s="466"/>
      <c r="Q682" s="467"/>
      <c r="R682" s="467"/>
      <c r="S682" s="467"/>
      <c r="T682" s="467"/>
      <c r="U682" s="467"/>
      <c r="V682" s="468"/>
      <c r="W682" s="469"/>
      <c r="X682" s="581"/>
      <c r="Y682" s="191"/>
      <c r="Z682" s="374"/>
      <c r="AA682" s="374"/>
      <c r="AB682" s="374"/>
      <c r="AC682" s="374"/>
      <c r="AD682" s="374"/>
      <c r="AE682" s="192"/>
      <c r="AF682" s="193"/>
      <c r="AG682" s="194"/>
      <c r="AI682" s="170"/>
      <c r="AJ682" s="170"/>
      <c r="AK682" s="182"/>
      <c r="AL682" s="171"/>
      <c r="AM682" s="170"/>
    </row>
    <row r="683" spans="1:39" x14ac:dyDescent="0.25">
      <c r="P683" s="466"/>
      <c r="Q683" s="467"/>
      <c r="R683" s="467"/>
      <c r="S683" s="467"/>
      <c r="T683" s="467"/>
      <c r="U683" s="467"/>
      <c r="V683" s="467"/>
      <c r="W683" s="465"/>
      <c r="X683" s="581"/>
      <c r="Y683" s="197"/>
      <c r="Z683" s="376"/>
      <c r="AA683" s="376"/>
      <c r="AB683" s="376"/>
      <c r="AC683" s="376"/>
      <c r="AD683" s="376"/>
      <c r="AE683" s="198"/>
      <c r="AF683" s="199"/>
      <c r="AG683" s="200"/>
      <c r="AI683" s="170"/>
      <c r="AJ683" s="170"/>
      <c r="AK683" s="182"/>
      <c r="AL683" s="171"/>
      <c r="AM683" s="170"/>
    </row>
    <row r="684" spans="1:39" x14ac:dyDescent="0.25">
      <c r="P684" s="162"/>
      <c r="Q684" s="43"/>
      <c r="R684" s="43"/>
      <c r="S684" s="43"/>
      <c r="T684" s="43"/>
      <c r="U684" s="43"/>
      <c r="V684" s="235"/>
      <c r="W684" s="364"/>
      <c r="X684" s="581"/>
      <c r="Y684" s="197"/>
      <c r="Z684" s="376"/>
      <c r="AA684" s="376"/>
      <c r="AB684" s="376"/>
      <c r="AC684" s="376"/>
      <c r="AD684" s="376"/>
      <c r="AE684" s="198"/>
      <c r="AF684" s="199"/>
      <c r="AG684" s="200"/>
    </row>
    <row r="685" spans="1:39" x14ac:dyDescent="0.25">
      <c r="P685" s="203"/>
      <c r="Q685" s="427"/>
      <c r="R685" s="427"/>
      <c r="S685" s="427"/>
      <c r="T685" s="427"/>
      <c r="U685" s="427"/>
      <c r="V685" s="204"/>
      <c r="W685" s="205"/>
      <c r="X685" s="581"/>
      <c r="Y685" s="206"/>
      <c r="Z685" s="378"/>
      <c r="AA685" s="378"/>
      <c r="AB685" s="378"/>
      <c r="AC685" s="378"/>
      <c r="AD685" s="378"/>
      <c r="AE685" s="49"/>
      <c r="AF685" s="207"/>
      <c r="AG685" s="208"/>
    </row>
    <row r="686" spans="1:39" ht="15.75" thickBot="1" x14ac:dyDescent="0.3">
      <c r="P686" s="210"/>
      <c r="Q686" s="211"/>
      <c r="R686" s="211"/>
      <c r="S686" s="211"/>
      <c r="T686" s="211"/>
      <c r="U686" s="211"/>
      <c r="V686" s="369"/>
      <c r="W686" s="370"/>
      <c r="X686" s="582"/>
      <c r="Y686" s="212"/>
      <c r="Z686" s="380"/>
      <c r="AA686" s="380"/>
      <c r="AB686" s="380"/>
      <c r="AC686" s="380"/>
      <c r="AD686" s="380"/>
      <c r="AE686" s="213"/>
      <c r="AF686" s="214"/>
      <c r="AG686" s="208"/>
    </row>
    <row r="687" spans="1:39" x14ac:dyDescent="0.25">
      <c r="A687" s="215"/>
      <c r="B687" s="215"/>
      <c r="C687" s="215"/>
      <c r="D687" s="215"/>
      <c r="E687" s="215"/>
      <c r="F687" s="215"/>
      <c r="G687" s="215"/>
      <c r="H687" s="215"/>
      <c r="I687" s="215"/>
      <c r="J687" s="215"/>
      <c r="K687" s="215"/>
      <c r="L687" s="215"/>
      <c r="M687" s="215"/>
      <c r="P687" s="210"/>
      <c r="Q687" s="211"/>
      <c r="R687" s="211"/>
      <c r="S687" s="211"/>
      <c r="T687" s="211"/>
      <c r="U687" s="211"/>
      <c r="V687" s="211"/>
      <c r="W687" s="205"/>
      <c r="AE687" s="74"/>
    </row>
    <row r="688" spans="1:39" ht="15.75" thickBot="1" x14ac:dyDescent="0.3">
      <c r="A688" s="216"/>
      <c r="B688" s="217"/>
      <c r="C688" s="217"/>
      <c r="D688" s="217"/>
      <c r="E688" s="217"/>
      <c r="F688" s="217"/>
      <c r="G688" s="217"/>
      <c r="H688" s="217"/>
      <c r="I688" s="217"/>
      <c r="J688" s="217"/>
      <c r="K688" s="217"/>
      <c r="L688" s="217"/>
      <c r="M688" s="217"/>
      <c r="P688" s="95"/>
      <c r="Q688" s="96"/>
      <c r="R688" s="96"/>
      <c r="S688" s="96"/>
      <c r="T688" s="96"/>
      <c r="U688" s="96"/>
      <c r="V688" s="236"/>
      <c r="W688" s="218"/>
      <c r="AE688" s="74"/>
    </row>
    <row r="689" spans="1:39" x14ac:dyDescent="0.25">
      <c r="A689" s="219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</row>
    <row r="690" spans="1:39" x14ac:dyDescent="0.25">
      <c r="A690" s="220"/>
      <c r="B690" s="221"/>
      <c r="C690" s="221"/>
      <c r="D690" s="221"/>
      <c r="E690" s="221"/>
      <c r="F690" s="221"/>
      <c r="G690" s="221"/>
      <c r="H690" s="221"/>
      <c r="I690" s="221"/>
      <c r="J690" s="221"/>
      <c r="K690" s="221"/>
      <c r="L690" s="221"/>
      <c r="M690" s="221"/>
    </row>
    <row r="691" spans="1:39" s="163" customFormat="1" ht="15.75" thickBot="1" x14ac:dyDescent="0.3">
      <c r="O691" s="450"/>
    </row>
    <row r="692" spans="1:39" ht="15.75" thickBot="1" x14ac:dyDescent="0.3">
      <c r="P692" s="164"/>
      <c r="Q692" s="93"/>
      <c r="R692" s="93"/>
      <c r="S692" s="93"/>
      <c r="T692" s="93"/>
      <c r="U692" s="93"/>
      <c r="V692" s="165"/>
      <c r="W692" s="166"/>
      <c r="X692" s="88"/>
      <c r="Y692" s="105"/>
      <c r="Z692" s="93"/>
      <c r="AA692" s="93"/>
      <c r="AB692" s="93"/>
      <c r="AC692" s="93"/>
      <c r="AD692" s="93"/>
      <c r="AE692" s="167"/>
      <c r="AF692" s="168"/>
      <c r="AG692" s="169"/>
      <c r="AI692" s="170"/>
      <c r="AJ692" s="170"/>
      <c r="AK692" s="170"/>
      <c r="AL692" s="171"/>
      <c r="AM692" s="170"/>
    </row>
    <row r="693" spans="1:39" x14ac:dyDescent="0.25">
      <c r="P693" s="172"/>
      <c r="Q693" s="426"/>
      <c r="R693" s="426"/>
      <c r="S693" s="426"/>
      <c r="T693" s="470"/>
      <c r="U693" s="425"/>
      <c r="V693" s="83"/>
      <c r="W693" s="173"/>
      <c r="X693" s="580"/>
      <c r="Y693" s="174"/>
      <c r="Z693" s="406"/>
      <c r="AA693" s="406"/>
      <c r="AB693" s="406"/>
      <c r="AC693" s="418"/>
      <c r="AD693" s="389"/>
      <c r="AE693" s="175"/>
      <c r="AF693" s="176"/>
      <c r="AG693" s="177"/>
      <c r="AI693" s="171"/>
      <c r="AJ693" s="170"/>
      <c r="AK693" s="170"/>
      <c r="AL693" s="171"/>
      <c r="AM693" s="171"/>
    </row>
    <row r="694" spans="1:39" x14ac:dyDescent="0.25">
      <c r="P694" s="179"/>
      <c r="Q694" s="180"/>
      <c r="R694" s="180"/>
      <c r="S694" s="180"/>
      <c r="T694" s="471"/>
      <c r="U694" s="179"/>
      <c r="V694" s="365"/>
      <c r="W694" s="366"/>
      <c r="X694" s="581"/>
      <c r="Y694" s="181"/>
      <c r="Z694" s="384"/>
      <c r="AA694" s="384"/>
      <c r="AB694" s="384"/>
      <c r="AC694" s="475"/>
      <c r="AD694" s="383"/>
      <c r="AE694" s="175"/>
      <c r="AF694" s="176"/>
      <c r="AG694" s="177"/>
      <c r="AI694" s="170"/>
      <c r="AJ694" s="170"/>
      <c r="AK694" s="170"/>
      <c r="AL694" s="182"/>
      <c r="AM694" s="170"/>
    </row>
    <row r="695" spans="1:39" x14ac:dyDescent="0.25">
      <c r="P695" s="179"/>
      <c r="Q695" s="180"/>
      <c r="R695" s="180"/>
      <c r="S695" s="180"/>
      <c r="T695" s="471"/>
      <c r="U695" s="179"/>
      <c r="V695" s="180"/>
      <c r="W695" s="173"/>
      <c r="X695" s="581"/>
      <c r="Y695" s="183"/>
      <c r="Z695" s="372"/>
      <c r="AA695" s="372"/>
      <c r="AB695" s="372"/>
      <c r="AC695" s="476"/>
      <c r="AD695" s="371"/>
      <c r="AE695" s="184"/>
      <c r="AF695" s="185"/>
      <c r="AG695" s="186"/>
      <c r="AI695" s="170"/>
      <c r="AJ695" s="170"/>
      <c r="AK695" s="170"/>
      <c r="AL695" s="182"/>
      <c r="AM695" s="170"/>
    </row>
    <row r="696" spans="1:39" x14ac:dyDescent="0.25">
      <c r="P696" s="162"/>
      <c r="Q696" s="160"/>
      <c r="R696" s="160"/>
      <c r="S696" s="160"/>
      <c r="T696" s="417"/>
      <c r="U696" s="343"/>
      <c r="V696" s="235"/>
      <c r="W696" s="364"/>
      <c r="X696" s="581"/>
      <c r="Y696" s="183"/>
      <c r="Z696" s="372"/>
      <c r="AA696" s="372"/>
      <c r="AB696" s="372"/>
      <c r="AC696" s="476"/>
      <c r="AD696" s="371"/>
      <c r="AE696" s="184"/>
      <c r="AF696" s="185"/>
      <c r="AG696" s="186"/>
      <c r="AI696" s="170"/>
      <c r="AJ696" s="170"/>
      <c r="AK696" s="170"/>
      <c r="AL696" s="182"/>
      <c r="AM696" s="170"/>
    </row>
    <row r="697" spans="1:39" x14ac:dyDescent="0.25">
      <c r="P697" s="464"/>
      <c r="Q697" s="216"/>
      <c r="R697" s="216"/>
      <c r="S697" s="216"/>
      <c r="T697" s="465"/>
      <c r="U697" s="464"/>
      <c r="V697" s="217"/>
      <c r="W697" s="465"/>
      <c r="X697" s="581"/>
      <c r="Y697" s="191"/>
      <c r="Z697" s="374"/>
      <c r="AA697" s="374"/>
      <c r="AB697" s="374"/>
      <c r="AC697" s="477"/>
      <c r="AD697" s="373"/>
      <c r="AE697" s="192"/>
      <c r="AF697" s="193"/>
      <c r="AG697" s="194"/>
      <c r="AI697" s="171"/>
      <c r="AJ697" s="171"/>
      <c r="AK697" s="171"/>
      <c r="AL697" s="171"/>
      <c r="AM697" s="171"/>
    </row>
    <row r="698" spans="1:39" x14ac:dyDescent="0.25">
      <c r="P698" s="466"/>
      <c r="Q698" s="467"/>
      <c r="R698" s="467"/>
      <c r="S698" s="467"/>
      <c r="T698" s="472"/>
      <c r="U698" s="466"/>
      <c r="V698" s="468"/>
      <c r="W698" s="469"/>
      <c r="X698" s="581"/>
      <c r="Y698" s="191"/>
      <c r="Z698" s="374"/>
      <c r="AA698" s="374"/>
      <c r="AB698" s="374"/>
      <c r="AC698" s="477"/>
      <c r="AD698" s="373"/>
      <c r="AE698" s="192"/>
      <c r="AF698" s="193"/>
      <c r="AG698" s="194"/>
      <c r="AI698" s="170"/>
      <c r="AJ698" s="170"/>
      <c r="AK698" s="182"/>
      <c r="AL698" s="171"/>
      <c r="AM698" s="170"/>
    </row>
    <row r="699" spans="1:39" x14ac:dyDescent="0.25">
      <c r="P699" s="466"/>
      <c r="Q699" s="467"/>
      <c r="R699" s="467"/>
      <c r="S699" s="467"/>
      <c r="T699" s="472"/>
      <c r="U699" s="466"/>
      <c r="V699" s="467"/>
      <c r="W699" s="465"/>
      <c r="X699" s="581"/>
      <c r="Y699" s="197"/>
      <c r="Z699" s="376"/>
      <c r="AA699" s="376"/>
      <c r="AB699" s="376"/>
      <c r="AC699" s="478"/>
      <c r="AD699" s="375"/>
      <c r="AE699" s="198"/>
      <c r="AF699" s="199"/>
      <c r="AG699" s="200"/>
      <c r="AI699" s="170"/>
      <c r="AJ699" s="170"/>
      <c r="AK699" s="182"/>
      <c r="AL699" s="171"/>
      <c r="AM699" s="170"/>
    </row>
    <row r="700" spans="1:39" x14ac:dyDescent="0.25">
      <c r="P700" s="162"/>
      <c r="Q700" s="43"/>
      <c r="R700" s="43"/>
      <c r="S700" s="43"/>
      <c r="T700" s="187"/>
      <c r="U700" s="343"/>
      <c r="V700" s="235"/>
      <c r="W700" s="364"/>
      <c r="X700" s="581"/>
      <c r="Y700" s="197"/>
      <c r="Z700" s="376"/>
      <c r="AA700" s="376"/>
      <c r="AB700" s="376"/>
      <c r="AC700" s="478"/>
      <c r="AD700" s="375"/>
      <c r="AE700" s="198"/>
      <c r="AF700" s="199"/>
      <c r="AG700" s="200"/>
    </row>
    <row r="701" spans="1:39" x14ac:dyDescent="0.25">
      <c r="P701" s="203"/>
      <c r="Q701" s="427"/>
      <c r="R701" s="427"/>
      <c r="S701" s="427"/>
      <c r="T701" s="205"/>
      <c r="U701" s="203"/>
      <c r="V701" s="204"/>
      <c r="W701" s="205"/>
      <c r="X701" s="581"/>
      <c r="Y701" s="206"/>
      <c r="Z701" s="378"/>
      <c r="AA701" s="378"/>
      <c r="AB701" s="378"/>
      <c r="AC701" s="479"/>
      <c r="AD701" s="377"/>
      <c r="AE701" s="49"/>
      <c r="AF701" s="207"/>
      <c r="AG701" s="208"/>
    </row>
    <row r="702" spans="1:39" ht="15.75" thickBot="1" x14ac:dyDescent="0.3">
      <c r="P702" s="210"/>
      <c r="Q702" s="211"/>
      <c r="R702" s="211"/>
      <c r="S702" s="211"/>
      <c r="T702" s="473"/>
      <c r="U702" s="210"/>
      <c r="V702" s="369"/>
      <c r="W702" s="370"/>
      <c r="X702" s="582"/>
      <c r="Y702" s="212"/>
      <c r="Z702" s="380"/>
      <c r="AA702" s="380"/>
      <c r="AB702" s="380"/>
      <c r="AC702" s="480"/>
      <c r="AD702" s="379"/>
      <c r="AE702" s="213"/>
      <c r="AF702" s="214"/>
      <c r="AG702" s="208"/>
    </row>
    <row r="703" spans="1:39" ht="15.75" thickBot="1" x14ac:dyDescent="0.3">
      <c r="A703" s="215"/>
      <c r="B703" s="215"/>
      <c r="C703" s="215"/>
      <c r="D703" s="215"/>
      <c r="E703" s="215"/>
      <c r="F703" s="215"/>
      <c r="G703" s="215"/>
      <c r="H703" s="215"/>
      <c r="I703" s="215"/>
      <c r="J703" s="215"/>
      <c r="K703" s="215"/>
      <c r="L703" s="215"/>
      <c r="M703" s="215"/>
      <c r="P703" s="210"/>
      <c r="Q703" s="211"/>
      <c r="R703" s="211"/>
      <c r="S703" s="211"/>
      <c r="T703" s="473"/>
      <c r="U703" s="474"/>
      <c r="V703" s="211"/>
      <c r="W703" s="205"/>
      <c r="AE703" s="74"/>
    </row>
    <row r="704" spans="1:39" ht="15.75" thickBot="1" x14ac:dyDescent="0.3">
      <c r="A704" s="216"/>
      <c r="B704" s="217"/>
      <c r="C704" s="217"/>
      <c r="D704" s="217"/>
      <c r="E704" s="217"/>
      <c r="F704" s="217"/>
      <c r="G704" s="217"/>
      <c r="H704" s="217"/>
      <c r="I704" s="217"/>
      <c r="J704" s="217"/>
      <c r="K704" s="217"/>
      <c r="L704" s="217"/>
      <c r="M704" s="217"/>
      <c r="P704" s="95"/>
      <c r="Q704" s="96"/>
      <c r="R704" s="96"/>
      <c r="S704" s="96"/>
      <c r="T704" s="218"/>
      <c r="U704" s="462"/>
      <c r="V704" s="236"/>
      <c r="W704" s="218"/>
      <c r="AE704" s="74"/>
    </row>
    <row r="705" spans="1:39" x14ac:dyDescent="0.25">
      <c r="A705" s="219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</row>
    <row r="706" spans="1:39" x14ac:dyDescent="0.25">
      <c r="A706" s="220"/>
      <c r="B706" s="221"/>
      <c r="C706" s="221"/>
      <c r="D706" s="221"/>
      <c r="E706" s="221"/>
      <c r="F706" s="221"/>
      <c r="G706" s="221"/>
      <c r="H706" s="221"/>
      <c r="I706" s="221"/>
      <c r="J706" s="221"/>
      <c r="K706" s="221"/>
      <c r="L706" s="221"/>
      <c r="M706" s="221"/>
    </row>
    <row r="707" spans="1:39" s="163" customFormat="1" ht="15.75" thickBot="1" x14ac:dyDescent="0.3">
      <c r="O707" s="450"/>
    </row>
    <row r="708" spans="1:39" ht="15.75" thickBot="1" x14ac:dyDescent="0.3">
      <c r="P708" s="164"/>
      <c r="Q708" s="93"/>
      <c r="R708" s="93"/>
      <c r="S708" s="93"/>
      <c r="T708" s="93"/>
      <c r="U708" s="93"/>
      <c r="V708" s="165"/>
      <c r="W708" s="166"/>
      <c r="X708" s="88"/>
      <c r="Y708" s="105"/>
      <c r="Z708" s="93"/>
      <c r="AA708" s="93"/>
      <c r="AB708" s="93"/>
      <c r="AC708" s="93"/>
      <c r="AD708" s="93"/>
      <c r="AE708" s="167"/>
      <c r="AF708" s="168"/>
      <c r="AG708" s="169"/>
      <c r="AI708" s="170"/>
      <c r="AJ708" s="170"/>
      <c r="AK708" s="170"/>
      <c r="AL708" s="171"/>
      <c r="AM708" s="170"/>
    </row>
    <row r="709" spans="1:39" x14ac:dyDescent="0.25">
      <c r="P709" s="172"/>
      <c r="Q709" s="426"/>
      <c r="R709" s="426"/>
      <c r="S709" s="426"/>
      <c r="T709" s="426"/>
      <c r="U709" s="426"/>
      <c r="V709" s="83"/>
      <c r="W709" s="173"/>
      <c r="X709" s="580"/>
      <c r="Y709" s="174"/>
      <c r="Z709" s="390"/>
      <c r="AA709" s="390"/>
      <c r="AB709" s="390"/>
      <c r="AC709" s="390"/>
      <c r="AD709" s="390"/>
      <c r="AE709" s="175"/>
      <c r="AF709" s="176"/>
      <c r="AG709" s="177"/>
      <c r="AI709" s="171"/>
      <c r="AJ709" s="170"/>
      <c r="AK709" s="170"/>
      <c r="AL709" s="171"/>
      <c r="AM709" s="171"/>
    </row>
    <row r="710" spans="1:39" x14ac:dyDescent="0.25">
      <c r="P710" s="179"/>
      <c r="Q710" s="180"/>
      <c r="R710" s="180"/>
      <c r="S710" s="180"/>
      <c r="T710" s="180"/>
      <c r="U710" s="180"/>
      <c r="V710" s="365"/>
      <c r="W710" s="366"/>
      <c r="X710" s="581"/>
      <c r="Y710" s="181"/>
      <c r="Z710" s="391"/>
      <c r="AA710" s="391"/>
      <c r="AB710" s="391"/>
      <c r="AC710" s="391"/>
      <c r="AD710" s="391"/>
      <c r="AE710" s="175"/>
      <c r="AF710" s="176"/>
      <c r="AG710" s="177"/>
      <c r="AI710" s="170"/>
      <c r="AJ710" s="170"/>
      <c r="AK710" s="170"/>
      <c r="AL710" s="182"/>
      <c r="AM710" s="170"/>
    </row>
    <row r="711" spans="1:39" x14ac:dyDescent="0.25">
      <c r="P711" s="179"/>
      <c r="Q711" s="180"/>
      <c r="R711" s="180"/>
      <c r="S711" s="180"/>
      <c r="T711" s="180"/>
      <c r="U711" s="180"/>
      <c r="V711" s="180"/>
      <c r="W711" s="173"/>
      <c r="X711" s="581"/>
      <c r="Y711" s="183"/>
      <c r="Z711" s="392"/>
      <c r="AA711" s="392"/>
      <c r="AB711" s="392"/>
      <c r="AC711" s="392"/>
      <c r="AD711" s="392"/>
      <c r="AE711" s="184"/>
      <c r="AF711" s="185"/>
      <c r="AG711" s="186"/>
      <c r="AI711" s="170"/>
      <c r="AJ711" s="170"/>
      <c r="AK711" s="170"/>
      <c r="AL711" s="182"/>
      <c r="AM711" s="170"/>
    </row>
    <row r="712" spans="1:39" x14ac:dyDescent="0.25">
      <c r="P712" s="162"/>
      <c r="Q712" s="160"/>
      <c r="R712" s="160"/>
      <c r="S712" s="160"/>
      <c r="T712" s="160"/>
      <c r="U712" s="160"/>
      <c r="V712" s="235"/>
      <c r="W712" s="364"/>
      <c r="X712" s="581"/>
      <c r="Y712" s="183"/>
      <c r="Z712" s="392"/>
      <c r="AA712" s="392"/>
      <c r="AB712" s="392"/>
      <c r="AC712" s="392"/>
      <c r="AD712" s="392"/>
      <c r="AE712" s="184"/>
      <c r="AF712" s="185"/>
      <c r="AG712" s="186"/>
      <c r="AI712" s="170"/>
      <c r="AJ712" s="170"/>
      <c r="AK712" s="170"/>
      <c r="AL712" s="182"/>
      <c r="AM712" s="170"/>
    </row>
    <row r="713" spans="1:39" x14ac:dyDescent="0.25">
      <c r="P713" s="464"/>
      <c r="Q713" s="216"/>
      <c r="R713" s="216"/>
      <c r="S713" s="216"/>
      <c r="T713" s="216"/>
      <c r="U713" s="216"/>
      <c r="V713" s="217"/>
      <c r="W713" s="465"/>
      <c r="X713" s="581"/>
      <c r="Y713" s="191"/>
      <c r="Z713" s="393"/>
      <c r="AA713" s="393"/>
      <c r="AB713" s="393"/>
      <c r="AC713" s="393"/>
      <c r="AD713" s="393"/>
      <c r="AE713" s="192"/>
      <c r="AF713" s="193"/>
      <c r="AG713" s="194"/>
      <c r="AI713" s="171"/>
      <c r="AJ713" s="171"/>
      <c r="AK713" s="171"/>
      <c r="AL713" s="171"/>
      <c r="AM713" s="171"/>
    </row>
    <row r="714" spans="1:39" x14ac:dyDescent="0.25">
      <c r="P714" s="466"/>
      <c r="Q714" s="467"/>
      <c r="R714" s="467"/>
      <c r="S714" s="467"/>
      <c r="T714" s="467"/>
      <c r="U714" s="467"/>
      <c r="V714" s="468"/>
      <c r="W714" s="469"/>
      <c r="X714" s="581"/>
      <c r="Y714" s="191"/>
      <c r="Z714" s="393"/>
      <c r="AA714" s="393"/>
      <c r="AB714" s="393"/>
      <c r="AC714" s="393"/>
      <c r="AD714" s="393"/>
      <c r="AE714" s="192"/>
      <c r="AF714" s="193"/>
      <c r="AG714" s="194"/>
      <c r="AI714" s="170"/>
      <c r="AJ714" s="170"/>
      <c r="AK714" s="182"/>
      <c r="AL714" s="171"/>
      <c r="AM714" s="170"/>
    </row>
    <row r="715" spans="1:39" x14ac:dyDescent="0.25">
      <c r="P715" s="466"/>
      <c r="Q715" s="467"/>
      <c r="R715" s="467"/>
      <c r="S715" s="467"/>
      <c r="T715" s="467"/>
      <c r="U715" s="467"/>
      <c r="V715" s="467"/>
      <c r="W715" s="465"/>
      <c r="X715" s="581"/>
      <c r="Y715" s="197"/>
      <c r="Z715" s="394"/>
      <c r="AA715" s="394"/>
      <c r="AB715" s="394"/>
      <c r="AC715" s="394"/>
      <c r="AD715" s="394"/>
      <c r="AE715" s="198"/>
      <c r="AF715" s="199"/>
      <c r="AG715" s="200"/>
      <c r="AI715" s="170"/>
      <c r="AJ715" s="170"/>
      <c r="AK715" s="182"/>
      <c r="AL715" s="171"/>
      <c r="AM715" s="170"/>
    </row>
    <row r="716" spans="1:39" x14ac:dyDescent="0.25">
      <c r="P716" s="162"/>
      <c r="Q716" s="43"/>
      <c r="R716" s="43"/>
      <c r="S716" s="43"/>
      <c r="T716" s="43"/>
      <c r="U716" s="43"/>
      <c r="V716" s="235"/>
      <c r="W716" s="364"/>
      <c r="X716" s="581"/>
      <c r="Y716" s="197"/>
      <c r="Z716" s="394"/>
      <c r="AA716" s="394"/>
      <c r="AB716" s="394"/>
      <c r="AC716" s="394"/>
      <c r="AD716" s="394"/>
      <c r="AE716" s="198"/>
      <c r="AF716" s="199"/>
      <c r="AG716" s="200"/>
    </row>
    <row r="717" spans="1:39" x14ac:dyDescent="0.25">
      <c r="P717" s="203"/>
      <c r="Q717" s="427"/>
      <c r="R717" s="427"/>
      <c r="S717" s="427"/>
      <c r="T717" s="427"/>
      <c r="U717" s="427"/>
      <c r="V717" s="204"/>
      <c r="W717" s="205"/>
      <c r="X717" s="581"/>
      <c r="Y717" s="206"/>
      <c r="Z717" s="395"/>
      <c r="AA717" s="395"/>
      <c r="AB717" s="395"/>
      <c r="AC717" s="395"/>
      <c r="AD717" s="395"/>
      <c r="AE717" s="49"/>
      <c r="AF717" s="207"/>
      <c r="AG717" s="208"/>
    </row>
    <row r="718" spans="1:39" ht="15.75" thickBot="1" x14ac:dyDescent="0.3">
      <c r="P718" s="210"/>
      <c r="Q718" s="211"/>
      <c r="R718" s="211"/>
      <c r="S718" s="211"/>
      <c r="T718" s="211"/>
      <c r="U718" s="211"/>
      <c r="V718" s="369"/>
      <c r="W718" s="370"/>
      <c r="X718" s="582"/>
      <c r="Y718" s="212"/>
      <c r="Z718" s="396"/>
      <c r="AA718" s="396"/>
      <c r="AB718" s="396"/>
      <c r="AC718" s="396"/>
      <c r="AD718" s="396"/>
      <c r="AE718" s="213"/>
      <c r="AF718" s="214"/>
      <c r="AG718" s="208"/>
    </row>
    <row r="719" spans="1:39" ht="15.75" thickBot="1" x14ac:dyDescent="0.3">
      <c r="A719" s="215"/>
      <c r="B719" s="215"/>
      <c r="C719" s="215"/>
      <c r="D719" s="215"/>
      <c r="E719" s="215"/>
      <c r="F719" s="215"/>
      <c r="G719" s="215"/>
      <c r="H719" s="215"/>
      <c r="I719" s="215"/>
      <c r="J719" s="215"/>
      <c r="K719" s="215"/>
      <c r="L719" s="215"/>
      <c r="M719" s="215"/>
      <c r="P719" s="210"/>
      <c r="Q719" s="481"/>
      <c r="R719" s="481"/>
      <c r="S719" s="481"/>
      <c r="T719" s="481"/>
      <c r="U719" s="481"/>
      <c r="V719" s="211"/>
      <c r="W719" s="205"/>
      <c r="AE719" s="74"/>
    </row>
    <row r="720" spans="1:39" ht="15.75" thickBot="1" x14ac:dyDescent="0.3">
      <c r="A720" s="216"/>
      <c r="B720" s="217"/>
      <c r="C720" s="217"/>
      <c r="D720" s="217"/>
      <c r="E720" s="217"/>
      <c r="F720" s="217"/>
      <c r="G720" s="217"/>
      <c r="H720" s="217"/>
      <c r="I720" s="217"/>
      <c r="J720" s="217"/>
      <c r="K720" s="217"/>
      <c r="L720" s="217"/>
      <c r="M720" s="217"/>
      <c r="P720" s="95"/>
      <c r="Q720" s="463"/>
      <c r="R720" s="463"/>
      <c r="S720" s="463"/>
      <c r="T720" s="463"/>
      <c r="U720" s="463"/>
      <c r="V720" s="236"/>
      <c r="W720" s="218"/>
      <c r="AE720" s="74"/>
    </row>
    <row r="721" spans="1:39" x14ac:dyDescent="0.25">
      <c r="A721" s="219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</row>
    <row r="722" spans="1:39" x14ac:dyDescent="0.25">
      <c r="A722" s="220"/>
      <c r="B722" s="221"/>
      <c r="C722" s="221"/>
      <c r="D722" s="221"/>
      <c r="E722" s="221"/>
      <c r="F722" s="221"/>
      <c r="G722" s="221"/>
      <c r="H722" s="221"/>
      <c r="I722" s="221"/>
      <c r="J722" s="221"/>
      <c r="K722" s="221"/>
      <c r="L722" s="221"/>
      <c r="M722" s="221"/>
    </row>
    <row r="723" spans="1:39" s="163" customFormat="1" ht="15.75" thickBot="1" x14ac:dyDescent="0.3">
      <c r="O723" s="450"/>
    </row>
    <row r="724" spans="1:39" ht="15.75" thickBot="1" x14ac:dyDescent="0.3">
      <c r="P724" s="164"/>
      <c r="Q724" s="93"/>
      <c r="R724" s="93"/>
      <c r="S724" s="93"/>
      <c r="T724" s="93"/>
      <c r="U724" s="93"/>
      <c r="V724" s="165"/>
      <c r="W724" s="166"/>
      <c r="X724" s="88"/>
      <c r="Y724" s="105"/>
      <c r="Z724" s="93"/>
      <c r="AA724" s="93"/>
      <c r="AB724" s="93"/>
      <c r="AC724" s="93"/>
      <c r="AD724" s="93"/>
      <c r="AE724" s="167"/>
      <c r="AF724" s="168"/>
      <c r="AG724" s="169"/>
      <c r="AI724" s="170"/>
      <c r="AJ724" s="170"/>
      <c r="AK724" s="170"/>
      <c r="AL724" s="171"/>
      <c r="AM724" s="170"/>
    </row>
    <row r="725" spans="1:39" x14ac:dyDescent="0.25">
      <c r="P725" s="172"/>
      <c r="Q725" s="426"/>
      <c r="R725" s="426"/>
      <c r="S725" s="426"/>
      <c r="T725" s="426"/>
      <c r="U725" s="426"/>
      <c r="V725" s="83"/>
      <c r="W725" s="173"/>
      <c r="X725" s="580"/>
      <c r="Y725" s="174"/>
      <c r="Z725" s="390"/>
      <c r="AA725" s="390"/>
      <c r="AB725" s="390"/>
      <c r="AC725" s="390"/>
      <c r="AD725" s="390"/>
      <c r="AE725" s="175"/>
      <c r="AF725" s="176"/>
      <c r="AG725" s="177"/>
      <c r="AI725" s="171"/>
      <c r="AJ725" s="170"/>
      <c r="AK725" s="170"/>
      <c r="AL725" s="171"/>
      <c r="AM725" s="171"/>
    </row>
    <row r="726" spans="1:39" x14ac:dyDescent="0.25">
      <c r="P726" s="179"/>
      <c r="Q726" s="180"/>
      <c r="R726" s="180"/>
      <c r="S726" s="180"/>
      <c r="T726" s="180"/>
      <c r="U726" s="180"/>
      <c r="V726" s="365"/>
      <c r="W726" s="366"/>
      <c r="X726" s="581"/>
      <c r="Y726" s="181"/>
      <c r="Z726" s="391"/>
      <c r="AA726" s="391"/>
      <c r="AB726" s="391"/>
      <c r="AC726" s="391"/>
      <c r="AD726" s="391"/>
      <c r="AE726" s="175"/>
      <c r="AF726" s="176"/>
      <c r="AG726" s="177"/>
      <c r="AI726" s="170"/>
      <c r="AJ726" s="170"/>
      <c r="AK726" s="170"/>
      <c r="AL726" s="182"/>
      <c r="AM726" s="170"/>
    </row>
    <row r="727" spans="1:39" x14ac:dyDescent="0.25">
      <c r="P727" s="179"/>
      <c r="Q727" s="180"/>
      <c r="R727" s="180"/>
      <c r="S727" s="180"/>
      <c r="T727" s="180"/>
      <c r="U727" s="180"/>
      <c r="V727" s="180"/>
      <c r="W727" s="173"/>
      <c r="X727" s="581"/>
      <c r="Y727" s="183"/>
      <c r="Z727" s="392"/>
      <c r="AA727" s="392"/>
      <c r="AB727" s="392"/>
      <c r="AC727" s="392"/>
      <c r="AD727" s="392"/>
      <c r="AE727" s="184"/>
      <c r="AF727" s="185"/>
      <c r="AG727" s="186"/>
      <c r="AI727" s="170"/>
      <c r="AJ727" s="170"/>
      <c r="AK727" s="170"/>
      <c r="AL727" s="182"/>
      <c r="AM727" s="170"/>
    </row>
    <row r="728" spans="1:39" x14ac:dyDescent="0.25">
      <c r="P728" s="162"/>
      <c r="Q728" s="160"/>
      <c r="R728" s="160"/>
      <c r="S728" s="160"/>
      <c r="T728" s="160"/>
      <c r="U728" s="160"/>
      <c r="V728" s="235"/>
      <c r="W728" s="364"/>
      <c r="X728" s="581"/>
      <c r="Y728" s="183"/>
      <c r="Z728" s="392"/>
      <c r="AA728" s="392"/>
      <c r="AB728" s="392"/>
      <c r="AC728" s="392"/>
      <c r="AD728" s="392"/>
      <c r="AE728" s="184"/>
      <c r="AF728" s="185"/>
      <c r="AG728" s="186"/>
      <c r="AI728" s="170"/>
      <c r="AJ728" s="170"/>
      <c r="AK728" s="170"/>
      <c r="AL728" s="182"/>
      <c r="AM728" s="170"/>
    </row>
    <row r="729" spans="1:39" x14ac:dyDescent="0.25">
      <c r="P729" s="464"/>
      <c r="Q729" s="216"/>
      <c r="R729" s="216"/>
      <c r="S729" s="216"/>
      <c r="T729" s="216"/>
      <c r="U729" s="216"/>
      <c r="V729" s="217"/>
      <c r="W729" s="465"/>
      <c r="X729" s="581"/>
      <c r="Y729" s="191"/>
      <c r="Z729" s="393"/>
      <c r="AA729" s="393"/>
      <c r="AB729" s="393"/>
      <c r="AC729" s="393"/>
      <c r="AD729" s="393"/>
      <c r="AE729" s="192"/>
      <c r="AF729" s="193"/>
      <c r="AG729" s="194"/>
      <c r="AI729" s="171"/>
      <c r="AJ729" s="171"/>
      <c r="AK729" s="171"/>
      <c r="AL729" s="171"/>
      <c r="AM729" s="171"/>
    </row>
    <row r="730" spans="1:39" x14ac:dyDescent="0.25">
      <c r="P730" s="466"/>
      <c r="Q730" s="467"/>
      <c r="R730" s="467"/>
      <c r="S730" s="467"/>
      <c r="T730" s="467"/>
      <c r="U730" s="467"/>
      <c r="V730" s="468"/>
      <c r="W730" s="469"/>
      <c r="X730" s="581"/>
      <c r="Y730" s="191"/>
      <c r="Z730" s="393"/>
      <c r="AA730" s="393"/>
      <c r="AB730" s="393"/>
      <c r="AC730" s="393"/>
      <c r="AD730" s="393"/>
      <c r="AE730" s="192"/>
      <c r="AF730" s="193"/>
      <c r="AG730" s="194"/>
      <c r="AI730" s="170"/>
      <c r="AJ730" s="170"/>
      <c r="AK730" s="182"/>
      <c r="AL730" s="171"/>
      <c r="AM730" s="170"/>
    </row>
    <row r="731" spans="1:39" x14ac:dyDescent="0.25">
      <c r="P731" s="466"/>
      <c r="Q731" s="467"/>
      <c r="R731" s="467"/>
      <c r="S731" s="467"/>
      <c r="T731" s="467"/>
      <c r="U731" s="467"/>
      <c r="V731" s="467"/>
      <c r="W731" s="465"/>
      <c r="X731" s="581"/>
      <c r="Y731" s="197"/>
      <c r="Z731" s="394"/>
      <c r="AA731" s="394"/>
      <c r="AB731" s="394"/>
      <c r="AC731" s="394"/>
      <c r="AD731" s="394"/>
      <c r="AE731" s="198"/>
      <c r="AF731" s="199"/>
      <c r="AG731" s="200"/>
      <c r="AI731" s="170"/>
      <c r="AJ731" s="170"/>
      <c r="AK731" s="182"/>
      <c r="AL731" s="171"/>
      <c r="AM731" s="170"/>
    </row>
    <row r="732" spans="1:39" x14ac:dyDescent="0.25">
      <c r="P732" s="162"/>
      <c r="Q732" s="43"/>
      <c r="R732" s="43"/>
      <c r="S732" s="43"/>
      <c r="T732" s="43"/>
      <c r="U732" s="43"/>
      <c r="V732" s="235"/>
      <c r="W732" s="364"/>
      <c r="X732" s="581"/>
      <c r="Y732" s="197"/>
      <c r="Z732" s="394"/>
      <c r="AA732" s="394"/>
      <c r="AB732" s="394"/>
      <c r="AC732" s="394"/>
      <c r="AD732" s="394"/>
      <c r="AE732" s="198"/>
      <c r="AF732" s="199"/>
      <c r="AG732" s="200"/>
    </row>
    <row r="733" spans="1:39" x14ac:dyDescent="0.25">
      <c r="P733" s="203"/>
      <c r="Q733" s="427"/>
      <c r="R733" s="427"/>
      <c r="S733" s="427"/>
      <c r="T733" s="427"/>
      <c r="U733" s="427"/>
      <c r="V733" s="204"/>
      <c r="W733" s="205"/>
      <c r="X733" s="581"/>
      <c r="Y733" s="206"/>
      <c r="Z733" s="395"/>
      <c r="AA733" s="395"/>
      <c r="AB733" s="395"/>
      <c r="AC733" s="395"/>
      <c r="AD733" s="395"/>
      <c r="AE733" s="49"/>
      <c r="AF733" s="207"/>
      <c r="AG733" s="208"/>
    </row>
    <row r="734" spans="1:39" ht="15.75" thickBot="1" x14ac:dyDescent="0.3">
      <c r="P734" s="210"/>
      <c r="Q734" s="211"/>
      <c r="R734" s="211"/>
      <c r="S734" s="211"/>
      <c r="T734" s="211"/>
      <c r="U734" s="211"/>
      <c r="V734" s="369"/>
      <c r="W734" s="370"/>
      <c r="X734" s="582"/>
      <c r="Y734" s="212"/>
      <c r="Z734" s="396"/>
      <c r="AA734" s="396"/>
      <c r="AB734" s="396"/>
      <c r="AC734" s="396"/>
      <c r="AD734" s="396"/>
      <c r="AE734" s="213"/>
      <c r="AF734" s="214"/>
      <c r="AG734" s="208"/>
    </row>
    <row r="735" spans="1:39" ht="15.75" thickBot="1" x14ac:dyDescent="0.3">
      <c r="A735" s="215"/>
      <c r="B735" s="215"/>
      <c r="C735" s="215"/>
      <c r="D735" s="215"/>
      <c r="E735" s="215"/>
      <c r="F735" s="215"/>
      <c r="G735" s="215"/>
      <c r="H735" s="215"/>
      <c r="I735" s="215"/>
      <c r="J735" s="215"/>
      <c r="K735" s="215"/>
      <c r="L735" s="215"/>
      <c r="M735" s="215"/>
      <c r="P735" s="210"/>
      <c r="Q735" s="481"/>
      <c r="R735" s="481"/>
      <c r="S735" s="481"/>
      <c r="T735" s="481"/>
      <c r="U735" s="481"/>
      <c r="V735" s="211"/>
      <c r="W735" s="205"/>
      <c r="AE735" s="74"/>
    </row>
    <row r="736" spans="1:39" ht="15.75" thickBot="1" x14ac:dyDescent="0.3">
      <c r="A736" s="216"/>
      <c r="B736" s="217"/>
      <c r="C736" s="217"/>
      <c r="D736" s="217"/>
      <c r="E736" s="217"/>
      <c r="F736" s="217"/>
      <c r="G736" s="217"/>
      <c r="H736" s="217"/>
      <c r="I736" s="217"/>
      <c r="J736" s="217"/>
      <c r="K736" s="217"/>
      <c r="L736" s="217"/>
      <c r="M736" s="217"/>
      <c r="P736" s="95"/>
      <c r="Q736" s="463"/>
      <c r="R736" s="463"/>
      <c r="S736" s="463"/>
      <c r="T736" s="463"/>
      <c r="U736" s="463"/>
      <c r="V736" s="236"/>
      <c r="W736" s="218"/>
      <c r="AE736" s="74"/>
    </row>
    <row r="737" spans="1:15" x14ac:dyDescent="0.25">
      <c r="A737" s="219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</row>
    <row r="738" spans="1:15" x14ac:dyDescent="0.25">
      <c r="A738" s="220"/>
      <c r="B738" s="221"/>
      <c r="C738" s="221"/>
      <c r="D738" s="221"/>
      <c r="E738" s="221"/>
      <c r="F738" s="221"/>
      <c r="G738" s="221"/>
      <c r="H738" s="221"/>
      <c r="I738" s="221"/>
      <c r="J738" s="221"/>
      <c r="K738" s="221"/>
      <c r="L738" s="221"/>
      <c r="M738" s="221"/>
    </row>
    <row r="739" spans="1:15" s="163" customFormat="1" x14ac:dyDescent="0.25">
      <c r="O739" s="450"/>
    </row>
    <row r="755" spans="15:15" s="163" customFormat="1" x14ac:dyDescent="0.25">
      <c r="O755" s="450"/>
    </row>
    <row r="771" spans="15:15" s="163" customFormat="1" x14ac:dyDescent="0.25">
      <c r="O771" s="450"/>
    </row>
    <row r="787" spans="15:15" s="163" customFormat="1" x14ac:dyDescent="0.25">
      <c r="O787" s="450"/>
    </row>
    <row r="803" spans="15:15" s="163" customFormat="1" x14ac:dyDescent="0.25">
      <c r="O803" s="450"/>
    </row>
    <row r="819" spans="15:15" s="163" customFormat="1" x14ac:dyDescent="0.25">
      <c r="O819" s="450"/>
    </row>
    <row r="835" spans="15:15" s="163" customFormat="1" x14ac:dyDescent="0.25">
      <c r="O835" s="450"/>
    </row>
    <row r="851" spans="15:15" s="163" customFormat="1" x14ac:dyDescent="0.25">
      <c r="O851" s="450"/>
    </row>
    <row r="867" spans="15:15" s="163" customFormat="1" x14ac:dyDescent="0.25">
      <c r="O867" s="450"/>
    </row>
  </sheetData>
  <mergeCells count="57">
    <mergeCell ref="AX125:AY125"/>
    <mergeCell ref="AV109:AW109"/>
    <mergeCell ref="AV93:AW93"/>
    <mergeCell ref="AR45:AS45"/>
    <mergeCell ref="X453:X462"/>
    <mergeCell ref="X389:X398"/>
    <mergeCell ref="X325:X334"/>
    <mergeCell ref="AR27:AS27"/>
    <mergeCell ref="AS61:AT61"/>
    <mergeCell ref="AU77:AV77"/>
    <mergeCell ref="X533:X542"/>
    <mergeCell ref="X581:X590"/>
    <mergeCell ref="X565:X574"/>
    <mergeCell ref="X437:X446"/>
    <mergeCell ref="X469:X478"/>
    <mergeCell ref="X517:X526"/>
    <mergeCell ref="X549:X558"/>
    <mergeCell ref="X3:X12"/>
    <mergeCell ref="X19:X28"/>
    <mergeCell ref="X36:X45"/>
    <mergeCell ref="X117:X126"/>
    <mergeCell ref="X85:X94"/>
    <mergeCell ref="X53:X62"/>
    <mergeCell ref="X101:X110"/>
    <mergeCell ref="X69:X78"/>
    <mergeCell ref="X661:X670"/>
    <mergeCell ref="X133:X142"/>
    <mergeCell ref="X277:X286"/>
    <mergeCell ref="X261:X270"/>
    <mergeCell ref="X165:X174"/>
    <mergeCell ref="X181:X190"/>
    <mergeCell ref="X213:X222"/>
    <mergeCell ref="X229:X238"/>
    <mergeCell ref="X149:X158"/>
    <mergeCell ref="X197:X206"/>
    <mergeCell ref="X245:X254"/>
    <mergeCell ref="X645:X654"/>
    <mergeCell ref="X613:X622"/>
    <mergeCell ref="X629:X638"/>
    <mergeCell ref="X421:X430"/>
    <mergeCell ref="X597:X606"/>
    <mergeCell ref="BB189:BC189"/>
    <mergeCell ref="AZ173:BA173"/>
    <mergeCell ref="AY157:AZ157"/>
    <mergeCell ref="AY141:AZ141"/>
    <mergeCell ref="X725:X734"/>
    <mergeCell ref="X693:X702"/>
    <mergeCell ref="X709:X718"/>
    <mergeCell ref="X677:X686"/>
    <mergeCell ref="X293:X302"/>
    <mergeCell ref="X405:X414"/>
    <mergeCell ref="X485:X494"/>
    <mergeCell ref="X501:X510"/>
    <mergeCell ref="X309:X318"/>
    <mergeCell ref="X357:X366"/>
    <mergeCell ref="X341:X350"/>
    <mergeCell ref="X373:X382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I82"/>
  <sheetViews>
    <sheetView topLeftCell="A2" zoomScale="90" zoomScaleNormal="90" workbookViewId="0">
      <selection activeCell="S25" sqref="S25"/>
    </sheetView>
  </sheetViews>
  <sheetFormatPr defaultRowHeight="15" x14ac:dyDescent="0.25"/>
  <cols>
    <col min="1" max="1" width="18.28515625" style="68" customWidth="1"/>
    <col min="2" max="7" width="8.85546875" style="8"/>
    <col min="8" max="11" width="9.140625" style="8"/>
    <col min="12" max="17" width="8.85546875" style="8"/>
    <col min="19" max="35" width="15.7109375" customWidth="1"/>
  </cols>
  <sheetData>
    <row r="2" spans="1:35" ht="87" x14ac:dyDescent="0.25">
      <c r="A2" s="67"/>
      <c r="B2" s="583" t="s">
        <v>26</v>
      </c>
      <c r="C2" s="583"/>
      <c r="D2" s="583" t="s">
        <v>27</v>
      </c>
      <c r="E2" s="583"/>
      <c r="F2" s="583" t="s">
        <v>28</v>
      </c>
      <c r="G2" s="583"/>
      <c r="H2" s="583" t="s">
        <v>131</v>
      </c>
      <c r="I2" s="583"/>
      <c r="J2" s="584" t="s">
        <v>132</v>
      </c>
      <c r="K2" s="584"/>
      <c r="L2" s="583" t="s">
        <v>29</v>
      </c>
      <c r="M2" s="583"/>
      <c r="N2" s="583" t="s">
        <v>30</v>
      </c>
      <c r="O2" s="583"/>
      <c r="P2" s="583" t="s">
        <v>31</v>
      </c>
      <c r="Q2" s="583"/>
      <c r="S2" s="43"/>
      <c r="T2" s="115" t="s">
        <v>46</v>
      </c>
      <c r="U2" s="116" t="s">
        <v>47</v>
      </c>
      <c r="V2" s="115" t="s">
        <v>48</v>
      </c>
      <c r="W2" s="116" t="s">
        <v>49</v>
      </c>
      <c r="X2" s="115" t="s">
        <v>50</v>
      </c>
      <c r="Y2" s="116" t="s">
        <v>51</v>
      </c>
      <c r="Z2" s="115" t="s">
        <v>135</v>
      </c>
      <c r="AA2" s="116" t="s">
        <v>136</v>
      </c>
      <c r="AB2" s="115" t="s">
        <v>134</v>
      </c>
      <c r="AC2" s="116" t="s">
        <v>133</v>
      </c>
      <c r="AD2" s="79" t="s">
        <v>52</v>
      </c>
      <c r="AE2" s="80" t="s">
        <v>53</v>
      </c>
      <c r="AF2" s="79" t="s">
        <v>54</v>
      </c>
      <c r="AG2" s="80" t="s">
        <v>55</v>
      </c>
      <c r="AH2" s="79" t="s">
        <v>56</v>
      </c>
      <c r="AI2" s="80" t="s">
        <v>57</v>
      </c>
    </row>
    <row r="3" spans="1:35" x14ac:dyDescent="0.25">
      <c r="A3" s="70" t="s">
        <v>32</v>
      </c>
      <c r="B3" s="111" t="s">
        <v>33</v>
      </c>
      <c r="C3" s="112" t="s">
        <v>34</v>
      </c>
      <c r="D3" s="111" t="s">
        <v>33</v>
      </c>
      <c r="E3" s="112" t="s">
        <v>35</v>
      </c>
      <c r="F3" s="111" t="s">
        <v>33</v>
      </c>
      <c r="G3" s="112" t="s">
        <v>35</v>
      </c>
      <c r="H3" s="111" t="s">
        <v>33</v>
      </c>
      <c r="I3" s="112" t="s">
        <v>35</v>
      </c>
      <c r="J3" s="111" t="s">
        <v>33</v>
      </c>
      <c r="K3" s="112" t="s">
        <v>35</v>
      </c>
      <c r="L3" s="111" t="s">
        <v>33</v>
      </c>
      <c r="M3" s="112" t="s">
        <v>35</v>
      </c>
      <c r="N3" s="45" t="s">
        <v>33</v>
      </c>
      <c r="O3" s="112" t="s">
        <v>35</v>
      </c>
      <c r="P3" s="113" t="s">
        <v>33</v>
      </c>
      <c r="Q3" s="112" t="s">
        <v>35</v>
      </c>
      <c r="S3" s="44" t="s">
        <v>94</v>
      </c>
      <c r="T3" s="81">
        <f t="shared" ref="T3:AI3" si="0">B9</f>
        <v>3763</v>
      </c>
      <c r="U3" s="114">
        <f t="shared" si="0"/>
        <v>30</v>
      </c>
      <c r="V3" s="81">
        <f t="shared" si="0"/>
        <v>16415</v>
      </c>
      <c r="W3" s="114">
        <f t="shared" si="0"/>
        <v>420</v>
      </c>
      <c r="X3" s="81">
        <f t="shared" si="0"/>
        <v>9665</v>
      </c>
      <c r="Y3" s="114">
        <f t="shared" si="0"/>
        <v>463</v>
      </c>
      <c r="Z3" s="81">
        <f t="shared" si="0"/>
        <v>3608</v>
      </c>
      <c r="AA3" s="114">
        <f t="shared" si="0"/>
        <v>196</v>
      </c>
      <c r="AB3" s="81">
        <f t="shared" si="0"/>
        <v>8534</v>
      </c>
      <c r="AC3" s="114">
        <f t="shared" si="0"/>
        <v>568</v>
      </c>
      <c r="AD3" s="81">
        <f t="shared" si="0"/>
        <v>7564</v>
      </c>
      <c r="AE3" s="114">
        <f t="shared" si="0"/>
        <v>776</v>
      </c>
      <c r="AF3" s="81">
        <f t="shared" si="0"/>
        <v>604</v>
      </c>
      <c r="AG3" s="114">
        <f t="shared" si="0"/>
        <v>63</v>
      </c>
      <c r="AH3" s="81">
        <f t="shared" si="0"/>
        <v>551</v>
      </c>
      <c r="AI3" s="114">
        <f t="shared" si="0"/>
        <v>24</v>
      </c>
    </row>
    <row r="4" spans="1:35" x14ac:dyDescent="0.25">
      <c r="A4" s="67" t="s">
        <v>232</v>
      </c>
      <c r="B4" s="49">
        <v>355</v>
      </c>
      <c r="C4" s="66">
        <v>4</v>
      </c>
      <c r="D4" s="49">
        <v>1548</v>
      </c>
      <c r="E4" s="66">
        <v>58</v>
      </c>
      <c r="F4" s="49">
        <v>735</v>
      </c>
      <c r="G4" s="66">
        <v>0</v>
      </c>
      <c r="H4" s="46">
        <v>168</v>
      </c>
      <c r="I4" s="66">
        <v>12</v>
      </c>
      <c r="J4" s="46">
        <v>583</v>
      </c>
      <c r="K4" s="66">
        <v>0</v>
      </c>
      <c r="L4" s="49">
        <v>588</v>
      </c>
      <c r="M4" s="66">
        <v>5</v>
      </c>
      <c r="N4" s="46">
        <v>31</v>
      </c>
      <c r="O4" s="66">
        <v>20</v>
      </c>
      <c r="P4" s="46">
        <v>41</v>
      </c>
      <c r="Q4" s="66">
        <v>7</v>
      </c>
      <c r="S4" s="44" t="s">
        <v>36</v>
      </c>
      <c r="T4" s="81">
        <f t="shared" ref="T4:AI4" si="1">B15</f>
        <v>3079</v>
      </c>
      <c r="U4" s="114">
        <f t="shared" si="1"/>
        <v>10</v>
      </c>
      <c r="V4" s="81">
        <f t="shared" si="1"/>
        <v>15115</v>
      </c>
      <c r="W4" s="114">
        <f t="shared" si="1"/>
        <v>139</v>
      </c>
      <c r="X4" s="81">
        <f t="shared" si="1"/>
        <v>8549</v>
      </c>
      <c r="Y4" s="114">
        <f t="shared" si="1"/>
        <v>76</v>
      </c>
      <c r="Z4" s="81">
        <f t="shared" si="1"/>
        <v>2535</v>
      </c>
      <c r="AA4" s="114">
        <f t="shared" si="1"/>
        <v>46</v>
      </c>
      <c r="AB4" s="81">
        <f t="shared" si="1"/>
        <v>8000</v>
      </c>
      <c r="AC4" s="114">
        <f t="shared" si="1"/>
        <v>333</v>
      </c>
      <c r="AD4" s="81">
        <f t="shared" si="1"/>
        <v>9807</v>
      </c>
      <c r="AE4" s="114">
        <f t="shared" si="1"/>
        <v>30</v>
      </c>
      <c r="AF4" s="81">
        <f t="shared" si="1"/>
        <v>630</v>
      </c>
      <c r="AG4" s="114">
        <f t="shared" si="1"/>
        <v>8</v>
      </c>
      <c r="AH4" s="81">
        <f t="shared" si="1"/>
        <v>376</v>
      </c>
      <c r="AI4" s="114">
        <f t="shared" si="1"/>
        <v>3</v>
      </c>
    </row>
    <row r="5" spans="1:35" x14ac:dyDescent="0.25">
      <c r="A5" s="67" t="s">
        <v>231</v>
      </c>
      <c r="B5" s="49">
        <v>992</v>
      </c>
      <c r="C5" s="66">
        <v>3</v>
      </c>
      <c r="D5" s="49">
        <v>4508</v>
      </c>
      <c r="E5" s="66">
        <v>136</v>
      </c>
      <c r="F5" s="49">
        <v>1770</v>
      </c>
      <c r="G5" s="66">
        <v>33</v>
      </c>
      <c r="H5" s="46">
        <v>1076</v>
      </c>
      <c r="I5" s="66">
        <v>47</v>
      </c>
      <c r="J5" s="46">
        <v>1626</v>
      </c>
      <c r="K5" s="66">
        <v>24</v>
      </c>
      <c r="L5" s="49">
        <v>2163</v>
      </c>
      <c r="M5" s="66">
        <v>3</v>
      </c>
      <c r="N5" s="46">
        <v>187</v>
      </c>
      <c r="O5" s="66">
        <v>1</v>
      </c>
      <c r="P5" s="46">
        <v>126</v>
      </c>
      <c r="Q5" s="66">
        <v>10</v>
      </c>
      <c r="S5" s="44" t="s">
        <v>37</v>
      </c>
      <c r="T5" s="81">
        <f t="shared" ref="T5:AI5" si="2">B22</f>
        <v>3753</v>
      </c>
      <c r="U5" s="114">
        <f t="shared" si="2"/>
        <v>1</v>
      </c>
      <c r="V5" s="81">
        <f t="shared" si="2"/>
        <v>15069</v>
      </c>
      <c r="W5" s="114">
        <f t="shared" si="2"/>
        <v>91</v>
      </c>
      <c r="X5" s="81">
        <f t="shared" si="2"/>
        <v>6393</v>
      </c>
      <c r="Y5" s="114">
        <f t="shared" si="2"/>
        <v>189</v>
      </c>
      <c r="Z5" s="81">
        <f t="shared" si="2"/>
        <v>4065</v>
      </c>
      <c r="AA5" s="114">
        <f t="shared" si="2"/>
        <v>17</v>
      </c>
      <c r="AB5" s="81">
        <f t="shared" si="2"/>
        <v>8380</v>
      </c>
      <c r="AC5" s="114">
        <f t="shared" si="2"/>
        <v>268</v>
      </c>
      <c r="AD5" s="81">
        <f t="shared" si="2"/>
        <v>12305</v>
      </c>
      <c r="AE5" s="114">
        <f t="shared" si="2"/>
        <v>47</v>
      </c>
      <c r="AF5" s="81">
        <f t="shared" si="2"/>
        <v>804</v>
      </c>
      <c r="AG5" s="114">
        <f t="shared" si="2"/>
        <v>154</v>
      </c>
      <c r="AH5" s="81">
        <f t="shared" si="2"/>
        <v>391</v>
      </c>
      <c r="AI5" s="114">
        <f t="shared" si="2"/>
        <v>7</v>
      </c>
    </row>
    <row r="6" spans="1:35" x14ac:dyDescent="0.25">
      <c r="A6" s="67" t="s">
        <v>233</v>
      </c>
      <c r="B6" s="49">
        <v>1266</v>
      </c>
      <c r="C6" s="66">
        <v>22</v>
      </c>
      <c r="D6" s="49">
        <v>3524</v>
      </c>
      <c r="E6" s="66">
        <v>112</v>
      </c>
      <c r="F6" s="49">
        <v>3193</v>
      </c>
      <c r="G6" s="66">
        <v>291</v>
      </c>
      <c r="H6" s="46">
        <v>971</v>
      </c>
      <c r="I6" s="66">
        <v>117</v>
      </c>
      <c r="J6" s="46">
        <v>2277</v>
      </c>
      <c r="K6" s="66">
        <v>317</v>
      </c>
      <c r="L6" s="49">
        <v>2132</v>
      </c>
      <c r="M6" s="66">
        <v>467</v>
      </c>
      <c r="N6" s="46">
        <v>189</v>
      </c>
      <c r="O6" s="66">
        <v>39</v>
      </c>
      <c r="P6" s="46">
        <v>228</v>
      </c>
      <c r="Q6" s="66">
        <v>4</v>
      </c>
      <c r="S6" s="44" t="s">
        <v>38</v>
      </c>
      <c r="T6" s="81">
        <f t="shared" ref="T6:AI6" si="3">B28</f>
        <v>721</v>
      </c>
      <c r="U6" s="114">
        <f t="shared" si="3"/>
        <v>0</v>
      </c>
      <c r="V6" s="81">
        <f t="shared" si="3"/>
        <v>3768</v>
      </c>
      <c r="W6" s="114">
        <f t="shared" si="3"/>
        <v>5</v>
      </c>
      <c r="X6" s="81">
        <f t="shared" si="3"/>
        <v>1704</v>
      </c>
      <c r="Y6" s="114">
        <f t="shared" si="3"/>
        <v>17</v>
      </c>
      <c r="Z6" s="81">
        <f t="shared" si="3"/>
        <v>770</v>
      </c>
      <c r="AA6" s="114">
        <f t="shared" si="3"/>
        <v>7</v>
      </c>
      <c r="AB6" s="81">
        <f t="shared" si="3"/>
        <v>1937</v>
      </c>
      <c r="AC6" s="114">
        <f t="shared" si="3"/>
        <v>25</v>
      </c>
      <c r="AD6" s="81">
        <f t="shared" si="3"/>
        <v>2410</v>
      </c>
      <c r="AE6" s="114">
        <f t="shared" si="3"/>
        <v>60</v>
      </c>
      <c r="AF6" s="81">
        <f t="shared" si="3"/>
        <v>220</v>
      </c>
      <c r="AG6" s="114">
        <f t="shared" si="3"/>
        <v>14</v>
      </c>
      <c r="AH6" s="81">
        <f t="shared" si="3"/>
        <v>99</v>
      </c>
      <c r="AI6" s="114">
        <f t="shared" si="3"/>
        <v>1</v>
      </c>
    </row>
    <row r="7" spans="1:35" x14ac:dyDescent="0.25">
      <c r="A7" s="67" t="s">
        <v>205</v>
      </c>
      <c r="B7" s="49">
        <v>714</v>
      </c>
      <c r="C7" s="66">
        <v>1</v>
      </c>
      <c r="D7" s="49">
        <v>4339</v>
      </c>
      <c r="E7" s="66">
        <v>4</v>
      </c>
      <c r="F7" s="49">
        <v>2173</v>
      </c>
      <c r="G7" s="66">
        <v>73</v>
      </c>
      <c r="H7" s="46">
        <v>741</v>
      </c>
      <c r="I7" s="66">
        <v>5</v>
      </c>
      <c r="J7" s="46">
        <v>2059</v>
      </c>
      <c r="K7" s="66">
        <v>85</v>
      </c>
      <c r="L7" s="49">
        <v>1274</v>
      </c>
      <c r="M7" s="66">
        <v>0</v>
      </c>
      <c r="N7" s="46">
        <v>123</v>
      </c>
      <c r="O7" s="66">
        <v>1</v>
      </c>
      <c r="P7" s="46">
        <v>41</v>
      </c>
      <c r="Q7" s="66">
        <v>0</v>
      </c>
      <c r="S7" s="44" t="s">
        <v>39</v>
      </c>
      <c r="T7" s="81">
        <f t="shared" ref="T7:AI7" si="4">B35</f>
        <v>0</v>
      </c>
      <c r="U7" s="114">
        <f t="shared" si="4"/>
        <v>0</v>
      </c>
      <c r="V7" s="81">
        <f t="shared" si="4"/>
        <v>0</v>
      </c>
      <c r="W7" s="114">
        <f t="shared" si="4"/>
        <v>0</v>
      </c>
      <c r="X7" s="81">
        <f t="shared" si="4"/>
        <v>0</v>
      </c>
      <c r="Y7" s="114">
        <f t="shared" si="4"/>
        <v>0</v>
      </c>
      <c r="Z7" s="81">
        <f t="shared" si="4"/>
        <v>0</v>
      </c>
      <c r="AA7" s="114">
        <f t="shared" si="4"/>
        <v>0</v>
      </c>
      <c r="AB7" s="81">
        <f t="shared" si="4"/>
        <v>0</v>
      </c>
      <c r="AC7" s="114">
        <f t="shared" si="4"/>
        <v>0</v>
      </c>
      <c r="AD7" s="81">
        <f t="shared" si="4"/>
        <v>0</v>
      </c>
      <c r="AE7" s="114">
        <f t="shared" si="4"/>
        <v>0</v>
      </c>
      <c r="AF7" s="81">
        <f t="shared" si="4"/>
        <v>0</v>
      </c>
      <c r="AG7" s="114">
        <f t="shared" si="4"/>
        <v>0</v>
      </c>
      <c r="AH7" s="81">
        <f t="shared" si="4"/>
        <v>0</v>
      </c>
      <c r="AI7" s="114">
        <f t="shared" si="4"/>
        <v>0</v>
      </c>
    </row>
    <row r="8" spans="1:35" x14ac:dyDescent="0.25">
      <c r="A8" s="67" t="s">
        <v>234</v>
      </c>
      <c r="B8" s="49">
        <v>436</v>
      </c>
      <c r="C8" s="66">
        <v>0</v>
      </c>
      <c r="D8" s="49">
        <v>2496</v>
      </c>
      <c r="E8" s="66">
        <v>110</v>
      </c>
      <c r="F8" s="49">
        <v>1794</v>
      </c>
      <c r="G8" s="66">
        <v>66</v>
      </c>
      <c r="H8" s="46">
        <v>652</v>
      </c>
      <c r="I8" s="66">
        <v>15</v>
      </c>
      <c r="J8" s="46">
        <v>1989</v>
      </c>
      <c r="K8" s="66">
        <v>142</v>
      </c>
      <c r="L8" s="49">
        <v>1407</v>
      </c>
      <c r="M8" s="66">
        <v>301</v>
      </c>
      <c r="N8" s="46">
        <v>74</v>
      </c>
      <c r="O8" s="66">
        <v>2</v>
      </c>
      <c r="P8" s="46">
        <v>115</v>
      </c>
      <c r="Q8" s="66">
        <v>3</v>
      </c>
      <c r="S8" s="44" t="s">
        <v>40</v>
      </c>
      <c r="T8" s="81">
        <f t="shared" ref="T8:AI8" si="5">B42</f>
        <v>0</v>
      </c>
      <c r="U8" s="114">
        <f t="shared" si="5"/>
        <v>0</v>
      </c>
      <c r="V8" s="81">
        <f t="shared" si="5"/>
        <v>0</v>
      </c>
      <c r="W8" s="114">
        <f t="shared" si="5"/>
        <v>0</v>
      </c>
      <c r="X8" s="81">
        <f t="shared" si="5"/>
        <v>0</v>
      </c>
      <c r="Y8" s="114">
        <f t="shared" si="5"/>
        <v>0</v>
      </c>
      <c r="Z8" s="81">
        <f t="shared" si="5"/>
        <v>0</v>
      </c>
      <c r="AA8" s="114">
        <f t="shared" si="5"/>
        <v>0</v>
      </c>
      <c r="AB8" s="81">
        <f t="shared" si="5"/>
        <v>0</v>
      </c>
      <c r="AC8" s="114">
        <f t="shared" si="5"/>
        <v>0</v>
      </c>
      <c r="AD8" s="81">
        <f t="shared" si="5"/>
        <v>0</v>
      </c>
      <c r="AE8" s="114">
        <f t="shared" si="5"/>
        <v>0</v>
      </c>
      <c r="AF8" s="81">
        <f t="shared" si="5"/>
        <v>0</v>
      </c>
      <c r="AG8" s="114">
        <f t="shared" si="5"/>
        <v>0</v>
      </c>
      <c r="AH8" s="81">
        <f t="shared" si="5"/>
        <v>0</v>
      </c>
      <c r="AI8" s="114">
        <f t="shared" si="5"/>
        <v>0</v>
      </c>
    </row>
    <row r="9" spans="1:35" x14ac:dyDescent="0.25">
      <c r="A9" s="69" t="s">
        <v>13</v>
      </c>
      <c r="B9" s="73">
        <f>SUM(B4:B8)</f>
        <v>3763</v>
      </c>
      <c r="C9" s="73">
        <f t="shared" ref="C9:Q9" si="6">SUM(C4:C8)</f>
        <v>30</v>
      </c>
      <c r="D9" s="73">
        <f t="shared" si="6"/>
        <v>16415</v>
      </c>
      <c r="E9" s="73">
        <f t="shared" si="6"/>
        <v>420</v>
      </c>
      <c r="F9" s="73">
        <f t="shared" si="6"/>
        <v>9665</v>
      </c>
      <c r="G9" s="73">
        <f t="shared" si="6"/>
        <v>463</v>
      </c>
      <c r="H9" s="73">
        <f t="shared" si="6"/>
        <v>3608</v>
      </c>
      <c r="I9" s="73">
        <f t="shared" si="6"/>
        <v>196</v>
      </c>
      <c r="J9" s="73">
        <f t="shared" si="6"/>
        <v>8534</v>
      </c>
      <c r="K9" s="73">
        <f t="shared" si="6"/>
        <v>568</v>
      </c>
      <c r="L9" s="73">
        <f t="shared" si="6"/>
        <v>7564</v>
      </c>
      <c r="M9" s="73">
        <f t="shared" si="6"/>
        <v>776</v>
      </c>
      <c r="N9" s="73">
        <f t="shared" si="6"/>
        <v>604</v>
      </c>
      <c r="O9" s="73">
        <f t="shared" si="6"/>
        <v>63</v>
      </c>
      <c r="P9" s="73">
        <f t="shared" si="6"/>
        <v>551</v>
      </c>
      <c r="Q9" s="73">
        <f t="shared" si="6"/>
        <v>24</v>
      </c>
      <c r="S9" s="44" t="s">
        <v>41</v>
      </c>
      <c r="T9" s="81">
        <f>B48</f>
        <v>0</v>
      </c>
      <c r="U9" s="114">
        <f>C48</f>
        <v>0</v>
      </c>
      <c r="V9" s="81">
        <f t="shared" ref="V9:AI9" si="7">D48</f>
        <v>0</v>
      </c>
      <c r="W9" s="114">
        <f t="shared" si="7"/>
        <v>0</v>
      </c>
      <c r="X9" s="81">
        <f t="shared" si="7"/>
        <v>0</v>
      </c>
      <c r="Y9" s="114">
        <f t="shared" si="7"/>
        <v>0</v>
      </c>
      <c r="Z9" s="81">
        <f t="shared" si="7"/>
        <v>0</v>
      </c>
      <c r="AA9" s="114">
        <f t="shared" si="7"/>
        <v>0</v>
      </c>
      <c r="AB9" s="81">
        <f t="shared" si="7"/>
        <v>0</v>
      </c>
      <c r="AC9" s="114">
        <f t="shared" si="7"/>
        <v>0</v>
      </c>
      <c r="AD9" s="81">
        <f t="shared" si="7"/>
        <v>0</v>
      </c>
      <c r="AE9" s="114">
        <f t="shared" si="7"/>
        <v>0</v>
      </c>
      <c r="AF9" s="81">
        <f t="shared" si="7"/>
        <v>0</v>
      </c>
      <c r="AG9" s="114">
        <f t="shared" si="7"/>
        <v>0</v>
      </c>
      <c r="AH9" s="81">
        <f t="shared" si="7"/>
        <v>0</v>
      </c>
      <c r="AI9" s="114">
        <f t="shared" si="7"/>
        <v>0</v>
      </c>
    </row>
    <row r="10" spans="1:35" x14ac:dyDescent="0.25">
      <c r="A10" s="71" t="s">
        <v>36</v>
      </c>
      <c r="B10" s="111" t="s">
        <v>33</v>
      </c>
      <c r="C10" s="112" t="s">
        <v>35</v>
      </c>
      <c r="D10" s="111" t="s">
        <v>33</v>
      </c>
      <c r="E10" s="112" t="s">
        <v>35</v>
      </c>
      <c r="F10" s="111" t="s">
        <v>33</v>
      </c>
      <c r="G10" s="112" t="s">
        <v>35</v>
      </c>
      <c r="H10" s="111" t="s">
        <v>33</v>
      </c>
      <c r="I10" s="112" t="s">
        <v>35</v>
      </c>
      <c r="J10" s="111" t="s">
        <v>33</v>
      </c>
      <c r="K10" s="112" t="s">
        <v>35</v>
      </c>
      <c r="L10" s="111" t="s">
        <v>33</v>
      </c>
      <c r="M10" s="112" t="s">
        <v>35</v>
      </c>
      <c r="N10" s="111" t="s">
        <v>33</v>
      </c>
      <c r="O10" s="112" t="s">
        <v>35</v>
      </c>
      <c r="P10" s="111" t="s">
        <v>33</v>
      </c>
      <c r="Q10" s="112" t="s">
        <v>35</v>
      </c>
      <c r="S10" s="44" t="s">
        <v>42</v>
      </c>
      <c r="T10" s="81">
        <f>B55</f>
        <v>0</v>
      </c>
      <c r="U10" s="114">
        <f t="shared" ref="U10:AI10" si="8">C55</f>
        <v>0</v>
      </c>
      <c r="V10" s="81">
        <f t="shared" si="8"/>
        <v>0</v>
      </c>
      <c r="W10" s="114">
        <f t="shared" si="8"/>
        <v>0</v>
      </c>
      <c r="X10" s="81">
        <f t="shared" si="8"/>
        <v>0</v>
      </c>
      <c r="Y10" s="114">
        <f t="shared" si="8"/>
        <v>0</v>
      </c>
      <c r="Z10" s="81">
        <f t="shared" si="8"/>
        <v>0</v>
      </c>
      <c r="AA10" s="114">
        <f t="shared" si="8"/>
        <v>0</v>
      </c>
      <c r="AB10" s="81">
        <f t="shared" si="8"/>
        <v>0</v>
      </c>
      <c r="AC10" s="114">
        <f t="shared" si="8"/>
        <v>0</v>
      </c>
      <c r="AD10" s="81">
        <f t="shared" si="8"/>
        <v>0</v>
      </c>
      <c r="AE10" s="114">
        <f t="shared" si="8"/>
        <v>0</v>
      </c>
      <c r="AF10" s="81">
        <f t="shared" si="8"/>
        <v>0</v>
      </c>
      <c r="AG10" s="114">
        <f t="shared" si="8"/>
        <v>0</v>
      </c>
      <c r="AH10" s="81">
        <f t="shared" si="8"/>
        <v>0</v>
      </c>
      <c r="AI10" s="114">
        <f t="shared" si="8"/>
        <v>0</v>
      </c>
    </row>
    <row r="11" spans="1:35" x14ac:dyDescent="0.25">
      <c r="A11" s="67" t="s">
        <v>237</v>
      </c>
      <c r="B11" s="46">
        <v>989</v>
      </c>
      <c r="C11" s="66">
        <v>0</v>
      </c>
      <c r="D11" s="49">
        <v>5642</v>
      </c>
      <c r="E11" s="66">
        <v>3</v>
      </c>
      <c r="F11" s="46">
        <v>1820</v>
      </c>
      <c r="G11" s="66">
        <v>30</v>
      </c>
      <c r="H11" s="46">
        <v>1045</v>
      </c>
      <c r="I11" s="66">
        <v>10</v>
      </c>
      <c r="J11" s="46">
        <v>2663</v>
      </c>
      <c r="K11" s="66">
        <v>149</v>
      </c>
      <c r="L11" s="49">
        <v>3214</v>
      </c>
      <c r="M11" s="66">
        <v>0</v>
      </c>
      <c r="N11" s="46">
        <v>256</v>
      </c>
      <c r="O11" s="66">
        <v>0</v>
      </c>
      <c r="P11" s="46">
        <v>110</v>
      </c>
      <c r="Q11" s="66">
        <v>0</v>
      </c>
      <c r="S11" s="44" t="s">
        <v>58</v>
      </c>
      <c r="T11" s="81">
        <f>B62</f>
        <v>0</v>
      </c>
      <c r="U11" s="114">
        <f t="shared" ref="U11:AG11" si="9">C62</f>
        <v>0</v>
      </c>
      <c r="V11" s="81">
        <f t="shared" si="9"/>
        <v>0</v>
      </c>
      <c r="W11" s="114">
        <f t="shared" si="9"/>
        <v>0</v>
      </c>
      <c r="X11" s="81">
        <f t="shared" si="9"/>
        <v>0</v>
      </c>
      <c r="Y11" s="114">
        <f t="shared" si="9"/>
        <v>0</v>
      </c>
      <c r="Z11" s="81">
        <f t="shared" si="9"/>
        <v>0</v>
      </c>
      <c r="AA11" s="114">
        <f t="shared" si="9"/>
        <v>0</v>
      </c>
      <c r="AB11" s="81">
        <f t="shared" si="9"/>
        <v>0</v>
      </c>
      <c r="AC11" s="114">
        <f t="shared" si="9"/>
        <v>0</v>
      </c>
      <c r="AD11" s="81">
        <f t="shared" si="9"/>
        <v>0</v>
      </c>
      <c r="AE11" s="114">
        <f t="shared" si="9"/>
        <v>0</v>
      </c>
      <c r="AF11" s="81">
        <f t="shared" si="9"/>
        <v>0</v>
      </c>
      <c r="AG11" s="114">
        <f t="shared" si="9"/>
        <v>0</v>
      </c>
      <c r="AH11" s="81">
        <f t="shared" ref="AH11" si="10">P62</f>
        <v>0</v>
      </c>
      <c r="AI11" s="114">
        <f t="shared" ref="AI11" si="11">Q62</f>
        <v>0</v>
      </c>
    </row>
    <row r="12" spans="1:35" x14ac:dyDescent="0.25">
      <c r="A12" s="67" t="s">
        <v>235</v>
      </c>
      <c r="B12" s="46">
        <v>713</v>
      </c>
      <c r="C12" s="66">
        <v>0</v>
      </c>
      <c r="D12" s="49">
        <v>3766</v>
      </c>
      <c r="E12" s="66">
        <v>77</v>
      </c>
      <c r="F12" s="46">
        <v>1316</v>
      </c>
      <c r="G12" s="66">
        <v>46</v>
      </c>
      <c r="H12" s="46">
        <v>609</v>
      </c>
      <c r="I12" s="66">
        <v>11</v>
      </c>
      <c r="J12" s="46">
        <v>2449</v>
      </c>
      <c r="K12" s="66">
        <v>104</v>
      </c>
      <c r="L12" s="49">
        <v>3266</v>
      </c>
      <c r="M12" s="66">
        <v>0</v>
      </c>
      <c r="N12" s="46">
        <v>208</v>
      </c>
      <c r="O12" s="66">
        <v>1</v>
      </c>
      <c r="P12" s="46">
        <v>73</v>
      </c>
      <c r="Q12" s="66">
        <v>2</v>
      </c>
      <c r="S12" s="44" t="s">
        <v>43</v>
      </c>
      <c r="T12" s="81">
        <f>B69</f>
        <v>0</v>
      </c>
      <c r="U12" s="114">
        <f t="shared" ref="U12:AI12" si="12">C69</f>
        <v>0</v>
      </c>
      <c r="V12" s="81">
        <f t="shared" si="12"/>
        <v>0</v>
      </c>
      <c r="W12" s="114">
        <f t="shared" si="12"/>
        <v>0</v>
      </c>
      <c r="X12" s="81">
        <f t="shared" si="12"/>
        <v>0</v>
      </c>
      <c r="Y12" s="114">
        <f t="shared" si="12"/>
        <v>0</v>
      </c>
      <c r="Z12" s="81">
        <f t="shared" si="12"/>
        <v>0</v>
      </c>
      <c r="AA12" s="114">
        <f t="shared" si="12"/>
        <v>0</v>
      </c>
      <c r="AB12" s="81">
        <f t="shared" si="12"/>
        <v>0</v>
      </c>
      <c r="AC12" s="114">
        <f t="shared" si="12"/>
        <v>0</v>
      </c>
      <c r="AD12" s="81">
        <f t="shared" si="12"/>
        <v>0</v>
      </c>
      <c r="AE12" s="114">
        <f t="shared" si="12"/>
        <v>0</v>
      </c>
      <c r="AF12" s="81">
        <f t="shared" si="12"/>
        <v>0</v>
      </c>
      <c r="AG12" s="114">
        <f t="shared" si="12"/>
        <v>0</v>
      </c>
      <c r="AH12" s="81">
        <f t="shared" si="12"/>
        <v>0</v>
      </c>
      <c r="AI12" s="114">
        <f t="shared" si="12"/>
        <v>0</v>
      </c>
    </row>
    <row r="13" spans="1:35" x14ac:dyDescent="0.25">
      <c r="A13" s="67" t="s">
        <v>236</v>
      </c>
      <c r="B13" s="46">
        <v>938</v>
      </c>
      <c r="C13" s="66">
        <v>10</v>
      </c>
      <c r="D13" s="49">
        <v>3721</v>
      </c>
      <c r="E13" s="66">
        <v>59</v>
      </c>
      <c r="F13" s="46">
        <v>2068</v>
      </c>
      <c r="G13" s="66">
        <v>0</v>
      </c>
      <c r="H13" s="46">
        <v>507</v>
      </c>
      <c r="I13" s="66">
        <v>25</v>
      </c>
      <c r="J13" s="46">
        <v>1753</v>
      </c>
      <c r="K13" s="66">
        <v>80</v>
      </c>
      <c r="L13" s="49">
        <v>2877</v>
      </c>
      <c r="M13" s="66">
        <v>30</v>
      </c>
      <c r="N13" s="46">
        <v>108</v>
      </c>
      <c r="O13" s="66">
        <v>7</v>
      </c>
      <c r="P13" s="46">
        <v>106</v>
      </c>
      <c r="Q13" s="66">
        <v>1</v>
      </c>
      <c r="S13" s="44" t="s">
        <v>44</v>
      </c>
      <c r="T13" s="81">
        <f t="shared" ref="T13:AI13" si="13">B76</f>
        <v>0</v>
      </c>
      <c r="U13" s="114">
        <f t="shared" si="13"/>
        <v>0</v>
      </c>
      <c r="V13" s="81">
        <f t="shared" si="13"/>
        <v>0</v>
      </c>
      <c r="W13" s="114">
        <f t="shared" si="13"/>
        <v>0</v>
      </c>
      <c r="X13" s="81">
        <f t="shared" si="13"/>
        <v>0</v>
      </c>
      <c r="Y13" s="114">
        <f t="shared" si="13"/>
        <v>0</v>
      </c>
      <c r="Z13" s="81">
        <f t="shared" si="13"/>
        <v>0</v>
      </c>
      <c r="AA13" s="114">
        <f t="shared" si="13"/>
        <v>0</v>
      </c>
      <c r="AB13" s="81">
        <f t="shared" si="13"/>
        <v>0</v>
      </c>
      <c r="AC13" s="114">
        <f t="shared" si="13"/>
        <v>0</v>
      </c>
      <c r="AD13" s="81">
        <f t="shared" si="13"/>
        <v>0</v>
      </c>
      <c r="AE13" s="114">
        <f t="shared" si="13"/>
        <v>0</v>
      </c>
      <c r="AF13" s="81">
        <f t="shared" si="13"/>
        <v>0</v>
      </c>
      <c r="AG13" s="114">
        <f t="shared" si="13"/>
        <v>0</v>
      </c>
      <c r="AH13" s="81">
        <f t="shared" si="13"/>
        <v>0</v>
      </c>
      <c r="AI13" s="114">
        <f t="shared" si="13"/>
        <v>0</v>
      </c>
    </row>
    <row r="14" spans="1:35" x14ac:dyDescent="0.25">
      <c r="A14" s="67" t="s">
        <v>238</v>
      </c>
      <c r="B14" s="46">
        <v>439</v>
      </c>
      <c r="C14" s="66">
        <v>0</v>
      </c>
      <c r="D14" s="49">
        <v>1986</v>
      </c>
      <c r="E14" s="66">
        <v>0</v>
      </c>
      <c r="F14" s="46">
        <v>3345</v>
      </c>
      <c r="G14" s="66">
        <v>0</v>
      </c>
      <c r="H14" s="46">
        <v>374</v>
      </c>
      <c r="I14" s="66">
        <v>0</v>
      </c>
      <c r="J14" s="46">
        <v>1135</v>
      </c>
      <c r="K14" s="66">
        <v>0</v>
      </c>
      <c r="L14" s="49">
        <v>450</v>
      </c>
      <c r="M14" s="66">
        <v>0</v>
      </c>
      <c r="N14" s="46">
        <v>58</v>
      </c>
      <c r="O14" s="66">
        <v>0</v>
      </c>
      <c r="P14" s="46">
        <v>87</v>
      </c>
      <c r="Q14" s="66">
        <v>0</v>
      </c>
      <c r="S14" s="44" t="s">
        <v>45</v>
      </c>
      <c r="T14" s="81">
        <f t="shared" ref="T14:AI14" si="14">B82</f>
        <v>0</v>
      </c>
      <c r="U14" s="114">
        <f t="shared" si="14"/>
        <v>0</v>
      </c>
      <c r="V14" s="81">
        <f t="shared" si="14"/>
        <v>0</v>
      </c>
      <c r="W14" s="114">
        <f t="shared" si="14"/>
        <v>0</v>
      </c>
      <c r="X14" s="81">
        <f t="shared" si="14"/>
        <v>0</v>
      </c>
      <c r="Y14" s="114">
        <f t="shared" si="14"/>
        <v>0</v>
      </c>
      <c r="Z14" s="81">
        <f t="shared" si="14"/>
        <v>0</v>
      </c>
      <c r="AA14" s="114">
        <f t="shared" si="14"/>
        <v>0</v>
      </c>
      <c r="AB14" s="81">
        <f t="shared" si="14"/>
        <v>0</v>
      </c>
      <c r="AC14" s="114">
        <f t="shared" si="14"/>
        <v>0</v>
      </c>
      <c r="AD14" s="81">
        <f t="shared" si="14"/>
        <v>0</v>
      </c>
      <c r="AE14" s="114">
        <f t="shared" si="14"/>
        <v>0</v>
      </c>
      <c r="AF14" s="81">
        <f t="shared" si="14"/>
        <v>0</v>
      </c>
      <c r="AG14" s="114">
        <f t="shared" si="14"/>
        <v>0</v>
      </c>
      <c r="AH14" s="81">
        <f t="shared" si="14"/>
        <v>0</v>
      </c>
      <c r="AI14" s="114">
        <f t="shared" si="14"/>
        <v>0</v>
      </c>
    </row>
    <row r="15" spans="1:35" x14ac:dyDescent="0.25">
      <c r="A15" s="69" t="s">
        <v>13</v>
      </c>
      <c r="B15" s="73">
        <f t="shared" ref="B15:Q15" si="15">SUM(B10:B14)</f>
        <v>3079</v>
      </c>
      <c r="C15" s="73">
        <f t="shared" si="15"/>
        <v>10</v>
      </c>
      <c r="D15" s="73">
        <f t="shared" si="15"/>
        <v>15115</v>
      </c>
      <c r="E15" s="73">
        <f t="shared" si="15"/>
        <v>139</v>
      </c>
      <c r="F15" s="73">
        <f t="shared" si="15"/>
        <v>8549</v>
      </c>
      <c r="G15" s="73">
        <f t="shared" si="15"/>
        <v>76</v>
      </c>
      <c r="H15" s="73">
        <f t="shared" si="15"/>
        <v>2535</v>
      </c>
      <c r="I15" s="73">
        <f t="shared" si="15"/>
        <v>46</v>
      </c>
      <c r="J15" s="73">
        <f t="shared" si="15"/>
        <v>8000</v>
      </c>
      <c r="K15" s="73">
        <f t="shared" si="15"/>
        <v>333</v>
      </c>
      <c r="L15" s="73">
        <f t="shared" si="15"/>
        <v>9807</v>
      </c>
      <c r="M15" s="73">
        <f t="shared" si="15"/>
        <v>30</v>
      </c>
      <c r="N15" s="73">
        <f t="shared" si="15"/>
        <v>630</v>
      </c>
      <c r="O15" s="73">
        <f t="shared" si="15"/>
        <v>8</v>
      </c>
      <c r="P15" s="73">
        <f t="shared" si="15"/>
        <v>376</v>
      </c>
      <c r="Q15" s="73">
        <f t="shared" si="15"/>
        <v>3</v>
      </c>
      <c r="S15" s="82" t="s">
        <v>95</v>
      </c>
      <c r="T15" s="83">
        <f t="shared" ref="T15:AI15" si="16">SUM(T3:T14)</f>
        <v>11316</v>
      </c>
      <c r="U15" s="83">
        <f t="shared" si="16"/>
        <v>41</v>
      </c>
      <c r="V15" s="83">
        <f t="shared" si="16"/>
        <v>50367</v>
      </c>
      <c r="W15" s="83">
        <f t="shared" si="16"/>
        <v>655</v>
      </c>
      <c r="X15" s="83">
        <f t="shared" si="16"/>
        <v>26311</v>
      </c>
      <c r="Y15" s="83">
        <f t="shared" si="16"/>
        <v>745</v>
      </c>
      <c r="Z15" s="83">
        <f t="shared" si="16"/>
        <v>10978</v>
      </c>
      <c r="AA15" s="83">
        <f t="shared" si="16"/>
        <v>266</v>
      </c>
      <c r="AB15" s="83">
        <f t="shared" si="16"/>
        <v>26851</v>
      </c>
      <c r="AC15" s="83">
        <f t="shared" si="16"/>
        <v>1194</v>
      </c>
      <c r="AD15" s="83">
        <f t="shared" si="16"/>
        <v>32086</v>
      </c>
      <c r="AE15" s="83">
        <f t="shared" si="16"/>
        <v>913</v>
      </c>
      <c r="AF15" s="83">
        <f t="shared" si="16"/>
        <v>2258</v>
      </c>
      <c r="AG15" s="83">
        <f t="shared" si="16"/>
        <v>239</v>
      </c>
      <c r="AH15" s="83">
        <f t="shared" si="16"/>
        <v>1417</v>
      </c>
      <c r="AI15" s="83">
        <f t="shared" si="16"/>
        <v>35</v>
      </c>
    </row>
    <row r="16" spans="1:35" x14ac:dyDescent="0.25">
      <c r="A16" s="71" t="s">
        <v>37</v>
      </c>
      <c r="B16" s="111" t="s">
        <v>33</v>
      </c>
      <c r="C16" s="112" t="s">
        <v>35</v>
      </c>
      <c r="D16" s="111" t="s">
        <v>33</v>
      </c>
      <c r="E16" s="112" t="s">
        <v>35</v>
      </c>
      <c r="F16" s="111" t="s">
        <v>33</v>
      </c>
      <c r="G16" s="112" t="s">
        <v>35</v>
      </c>
      <c r="H16" s="111" t="s">
        <v>33</v>
      </c>
      <c r="I16" s="112" t="s">
        <v>35</v>
      </c>
      <c r="J16" s="111" t="s">
        <v>33</v>
      </c>
      <c r="K16" s="112" t="s">
        <v>35</v>
      </c>
      <c r="L16" s="111" t="s">
        <v>33</v>
      </c>
      <c r="M16" s="112" t="s">
        <v>35</v>
      </c>
      <c r="N16" s="111" t="s">
        <v>33</v>
      </c>
      <c r="O16" s="112" t="s">
        <v>35</v>
      </c>
      <c r="P16" s="111" t="s">
        <v>33</v>
      </c>
      <c r="Q16" s="112" t="s">
        <v>35</v>
      </c>
    </row>
    <row r="17" spans="1:17" x14ac:dyDescent="0.25">
      <c r="A17" s="67" t="s">
        <v>239</v>
      </c>
      <c r="B17" s="49">
        <v>1142</v>
      </c>
      <c r="C17" s="66">
        <v>1</v>
      </c>
      <c r="D17" s="49">
        <v>4698</v>
      </c>
      <c r="E17" s="66">
        <v>21</v>
      </c>
      <c r="F17" s="46">
        <v>2126</v>
      </c>
      <c r="G17" s="66">
        <v>174</v>
      </c>
      <c r="H17" s="46">
        <v>1429</v>
      </c>
      <c r="I17" s="66">
        <v>10</v>
      </c>
      <c r="J17" s="46">
        <v>2503</v>
      </c>
      <c r="K17" s="66">
        <v>150</v>
      </c>
      <c r="L17" s="49">
        <v>2573</v>
      </c>
      <c r="M17" s="66">
        <v>30</v>
      </c>
      <c r="N17" s="46">
        <v>259</v>
      </c>
      <c r="O17" s="66">
        <v>31</v>
      </c>
      <c r="P17" s="46">
        <v>180</v>
      </c>
      <c r="Q17" s="66">
        <v>4</v>
      </c>
    </row>
    <row r="18" spans="1:17" x14ac:dyDescent="0.25">
      <c r="A18" s="67" t="s">
        <v>240</v>
      </c>
      <c r="B18" s="49">
        <v>753</v>
      </c>
      <c r="C18" s="66">
        <v>0</v>
      </c>
      <c r="D18" s="49">
        <v>3705</v>
      </c>
      <c r="E18" s="66">
        <v>0</v>
      </c>
      <c r="F18" s="46">
        <v>2041</v>
      </c>
      <c r="G18" s="66">
        <v>0</v>
      </c>
      <c r="H18" s="46">
        <v>1010</v>
      </c>
      <c r="I18" s="66">
        <v>0</v>
      </c>
      <c r="J18" s="46">
        <v>2648</v>
      </c>
      <c r="K18" s="66">
        <v>0</v>
      </c>
      <c r="L18" s="49">
        <v>1646</v>
      </c>
      <c r="M18" s="66">
        <v>0</v>
      </c>
      <c r="N18" s="46">
        <v>153</v>
      </c>
      <c r="O18" s="66">
        <v>29</v>
      </c>
      <c r="P18" s="46">
        <v>67</v>
      </c>
      <c r="Q18" s="66">
        <v>0</v>
      </c>
    </row>
    <row r="19" spans="1:17" x14ac:dyDescent="0.25">
      <c r="A19" s="67" t="s">
        <v>241</v>
      </c>
      <c r="B19" s="49">
        <v>1127</v>
      </c>
      <c r="C19" s="66">
        <v>0</v>
      </c>
      <c r="D19" s="49">
        <v>4283</v>
      </c>
      <c r="E19" s="66">
        <v>45</v>
      </c>
      <c r="F19" s="46">
        <v>1179</v>
      </c>
      <c r="G19" s="66">
        <v>15</v>
      </c>
      <c r="H19" s="46">
        <v>1056</v>
      </c>
      <c r="I19" s="66">
        <v>7</v>
      </c>
      <c r="J19" s="46">
        <v>2078</v>
      </c>
      <c r="K19" s="66">
        <v>100</v>
      </c>
      <c r="L19" s="49">
        <v>5336</v>
      </c>
      <c r="M19" s="66">
        <v>15</v>
      </c>
      <c r="N19" s="46">
        <v>223</v>
      </c>
      <c r="O19" s="66">
        <v>94</v>
      </c>
      <c r="P19" s="46">
        <v>92</v>
      </c>
      <c r="Q19" s="66">
        <v>2</v>
      </c>
    </row>
    <row r="20" spans="1:17" x14ac:dyDescent="0.25">
      <c r="A20" s="67" t="s">
        <v>242</v>
      </c>
      <c r="B20" s="49">
        <v>731</v>
      </c>
      <c r="C20" s="66">
        <v>0</v>
      </c>
      <c r="D20" s="49">
        <v>2383</v>
      </c>
      <c r="E20" s="66">
        <v>25</v>
      </c>
      <c r="F20" s="46">
        <v>1047</v>
      </c>
      <c r="G20" s="66">
        <v>0</v>
      </c>
      <c r="H20" s="46">
        <v>570</v>
      </c>
      <c r="I20" s="66">
        <v>0</v>
      </c>
      <c r="J20" s="46">
        <v>1151</v>
      </c>
      <c r="K20" s="66">
        <v>18</v>
      </c>
      <c r="L20" s="49">
        <v>2750</v>
      </c>
      <c r="M20" s="66">
        <v>2</v>
      </c>
      <c r="N20" s="46">
        <v>169</v>
      </c>
      <c r="O20" s="66">
        <v>0</v>
      </c>
      <c r="P20" s="46">
        <v>52</v>
      </c>
      <c r="Q20" s="66">
        <v>1</v>
      </c>
    </row>
    <row r="21" spans="1:17" x14ac:dyDescent="0.25">
      <c r="A21" s="67"/>
      <c r="B21" s="49">
        <v>0</v>
      </c>
      <c r="C21" s="66">
        <v>0</v>
      </c>
      <c r="D21" s="49">
        <v>0</v>
      </c>
      <c r="E21" s="66">
        <v>0</v>
      </c>
      <c r="F21" s="46">
        <v>0</v>
      </c>
      <c r="G21" s="66">
        <v>0</v>
      </c>
      <c r="H21" s="46">
        <v>0</v>
      </c>
      <c r="I21" s="66">
        <v>0</v>
      </c>
      <c r="J21" s="46">
        <v>0</v>
      </c>
      <c r="K21" s="66">
        <v>0</v>
      </c>
      <c r="L21" s="49">
        <v>0</v>
      </c>
      <c r="M21" s="66">
        <v>0</v>
      </c>
      <c r="N21" s="46">
        <v>0</v>
      </c>
      <c r="O21" s="66">
        <v>0</v>
      </c>
      <c r="P21" s="46">
        <v>0</v>
      </c>
      <c r="Q21" s="66">
        <v>0</v>
      </c>
    </row>
    <row r="22" spans="1:17" x14ac:dyDescent="0.25">
      <c r="A22" s="69" t="s">
        <v>13</v>
      </c>
      <c r="B22" s="73">
        <f>SUM(B17:B21)</f>
        <v>3753</v>
      </c>
      <c r="C22" s="73">
        <f t="shared" ref="C22:Q22" si="17">SUM(C17:C21)</f>
        <v>1</v>
      </c>
      <c r="D22" s="73">
        <f t="shared" si="17"/>
        <v>15069</v>
      </c>
      <c r="E22" s="73">
        <f t="shared" si="17"/>
        <v>91</v>
      </c>
      <c r="F22" s="73">
        <f t="shared" si="17"/>
        <v>6393</v>
      </c>
      <c r="G22" s="73">
        <f t="shared" si="17"/>
        <v>189</v>
      </c>
      <c r="H22" s="73">
        <f t="shared" si="17"/>
        <v>4065</v>
      </c>
      <c r="I22" s="73">
        <f t="shared" si="17"/>
        <v>17</v>
      </c>
      <c r="J22" s="73">
        <f t="shared" si="17"/>
        <v>8380</v>
      </c>
      <c r="K22" s="73">
        <f t="shared" si="17"/>
        <v>268</v>
      </c>
      <c r="L22" s="73">
        <f t="shared" si="17"/>
        <v>12305</v>
      </c>
      <c r="M22" s="73">
        <f t="shared" si="17"/>
        <v>47</v>
      </c>
      <c r="N22" s="73">
        <f t="shared" si="17"/>
        <v>804</v>
      </c>
      <c r="O22" s="73">
        <f t="shared" si="17"/>
        <v>154</v>
      </c>
      <c r="P22" s="73">
        <f t="shared" si="17"/>
        <v>391</v>
      </c>
      <c r="Q22" s="73">
        <f t="shared" si="17"/>
        <v>7</v>
      </c>
    </row>
    <row r="23" spans="1:17" x14ac:dyDescent="0.25">
      <c r="A23" s="71" t="s">
        <v>38</v>
      </c>
      <c r="B23" s="111" t="s">
        <v>33</v>
      </c>
      <c r="C23" s="112" t="s">
        <v>35</v>
      </c>
      <c r="D23" s="111" t="s">
        <v>33</v>
      </c>
      <c r="E23" s="112" t="s">
        <v>35</v>
      </c>
      <c r="F23" s="111" t="s">
        <v>33</v>
      </c>
      <c r="G23" s="112" t="s">
        <v>35</v>
      </c>
      <c r="H23" s="111" t="s">
        <v>33</v>
      </c>
      <c r="I23" s="112" t="s">
        <v>35</v>
      </c>
      <c r="J23" s="111" t="s">
        <v>33</v>
      </c>
      <c r="K23" s="112" t="s">
        <v>35</v>
      </c>
      <c r="L23" s="111" t="s">
        <v>33</v>
      </c>
      <c r="M23" s="112" t="s">
        <v>35</v>
      </c>
      <c r="N23" s="111" t="s">
        <v>33</v>
      </c>
      <c r="O23" s="112" t="s">
        <v>35</v>
      </c>
      <c r="P23" s="111" t="s">
        <v>33</v>
      </c>
      <c r="Q23" s="112" t="s">
        <v>35</v>
      </c>
    </row>
    <row r="24" spans="1:17" x14ac:dyDescent="0.25">
      <c r="A24" s="67" t="s">
        <v>243</v>
      </c>
      <c r="B24" s="46">
        <v>721</v>
      </c>
      <c r="C24" s="66">
        <v>0</v>
      </c>
      <c r="D24" s="49">
        <v>3768</v>
      </c>
      <c r="E24" s="66">
        <v>5</v>
      </c>
      <c r="F24" s="46">
        <v>1704</v>
      </c>
      <c r="G24" s="66">
        <v>17</v>
      </c>
      <c r="H24" s="46">
        <v>770</v>
      </c>
      <c r="I24" s="66">
        <v>7</v>
      </c>
      <c r="J24" s="46">
        <v>1937</v>
      </c>
      <c r="K24" s="66">
        <v>25</v>
      </c>
      <c r="L24" s="49">
        <v>2410</v>
      </c>
      <c r="M24" s="66">
        <v>60</v>
      </c>
      <c r="N24" s="46">
        <v>220</v>
      </c>
      <c r="O24" s="66">
        <v>14</v>
      </c>
      <c r="P24" s="46">
        <v>99</v>
      </c>
      <c r="Q24" s="66">
        <v>1</v>
      </c>
    </row>
    <row r="25" spans="1:17" x14ac:dyDescent="0.25">
      <c r="A25" s="67" t="s">
        <v>244</v>
      </c>
      <c r="B25" s="46">
        <v>0</v>
      </c>
      <c r="C25" s="66">
        <v>0</v>
      </c>
      <c r="D25" s="49">
        <v>0</v>
      </c>
      <c r="E25" s="66">
        <v>0</v>
      </c>
      <c r="F25" s="46">
        <v>0</v>
      </c>
      <c r="G25" s="66">
        <v>0</v>
      </c>
      <c r="H25" s="46">
        <v>0</v>
      </c>
      <c r="I25" s="66">
        <v>0</v>
      </c>
      <c r="J25" s="46">
        <v>0</v>
      </c>
      <c r="K25" s="66">
        <v>0</v>
      </c>
      <c r="L25" s="49">
        <v>0</v>
      </c>
      <c r="M25" s="66">
        <v>0</v>
      </c>
      <c r="N25" s="46">
        <v>0</v>
      </c>
      <c r="O25" s="66">
        <v>0</v>
      </c>
      <c r="P25" s="46">
        <v>0</v>
      </c>
      <c r="Q25" s="66">
        <v>0</v>
      </c>
    </row>
    <row r="26" spans="1:17" x14ac:dyDescent="0.25">
      <c r="A26" s="67" t="s">
        <v>245</v>
      </c>
      <c r="B26" s="46">
        <v>0</v>
      </c>
      <c r="C26" s="66">
        <v>0</v>
      </c>
      <c r="D26" s="49">
        <v>0</v>
      </c>
      <c r="E26" s="66">
        <v>0</v>
      </c>
      <c r="F26" s="46">
        <v>0</v>
      </c>
      <c r="G26" s="66">
        <v>0</v>
      </c>
      <c r="H26" s="46">
        <v>0</v>
      </c>
      <c r="I26" s="66">
        <v>0</v>
      </c>
      <c r="J26" s="46">
        <v>0</v>
      </c>
      <c r="K26" s="66">
        <v>0</v>
      </c>
      <c r="L26" s="49">
        <v>0</v>
      </c>
      <c r="M26" s="66">
        <v>0</v>
      </c>
      <c r="N26" s="46">
        <v>0</v>
      </c>
      <c r="O26" s="66">
        <v>0</v>
      </c>
      <c r="P26" s="46">
        <v>0</v>
      </c>
      <c r="Q26" s="66">
        <v>0</v>
      </c>
    </row>
    <row r="27" spans="1:17" ht="14.25" customHeight="1" x14ac:dyDescent="0.25">
      <c r="A27" s="68" t="s">
        <v>246</v>
      </c>
      <c r="B27" s="46">
        <v>0</v>
      </c>
      <c r="C27" s="66">
        <v>0</v>
      </c>
      <c r="D27" s="49">
        <v>0</v>
      </c>
      <c r="E27" s="66">
        <v>0</v>
      </c>
      <c r="F27" s="46">
        <v>0</v>
      </c>
      <c r="G27" s="66">
        <v>0</v>
      </c>
      <c r="H27" s="46">
        <v>0</v>
      </c>
      <c r="I27" s="66">
        <v>0</v>
      </c>
      <c r="J27" s="46">
        <v>0</v>
      </c>
      <c r="K27" s="66">
        <v>0</v>
      </c>
      <c r="L27" s="49">
        <v>0</v>
      </c>
      <c r="M27" s="66">
        <v>0</v>
      </c>
      <c r="N27" s="46">
        <v>0</v>
      </c>
      <c r="O27" s="66">
        <v>0</v>
      </c>
      <c r="P27" s="46">
        <v>0</v>
      </c>
      <c r="Q27" s="66">
        <v>0</v>
      </c>
    </row>
    <row r="28" spans="1:17" ht="15.75" customHeight="1" x14ac:dyDescent="0.25">
      <c r="A28" s="78" t="s">
        <v>93</v>
      </c>
      <c r="B28" s="73">
        <f>B24+B25+B26+B27</f>
        <v>721</v>
      </c>
      <c r="C28" s="73">
        <f t="shared" ref="C28:Q28" si="18">C24+C25+C26+C27</f>
        <v>0</v>
      </c>
      <c r="D28" s="73">
        <f t="shared" si="18"/>
        <v>3768</v>
      </c>
      <c r="E28" s="73">
        <f t="shared" si="18"/>
        <v>5</v>
      </c>
      <c r="F28" s="73">
        <f t="shared" si="18"/>
        <v>1704</v>
      </c>
      <c r="G28" s="73">
        <f t="shared" si="18"/>
        <v>17</v>
      </c>
      <c r="H28" s="73">
        <f t="shared" si="18"/>
        <v>770</v>
      </c>
      <c r="I28" s="73">
        <f t="shared" si="18"/>
        <v>7</v>
      </c>
      <c r="J28" s="73">
        <f t="shared" si="18"/>
        <v>1937</v>
      </c>
      <c r="K28" s="73">
        <f t="shared" si="18"/>
        <v>25</v>
      </c>
      <c r="L28" s="73">
        <f t="shared" si="18"/>
        <v>2410</v>
      </c>
      <c r="M28" s="73">
        <f t="shared" si="18"/>
        <v>60</v>
      </c>
      <c r="N28" s="73">
        <f t="shared" si="18"/>
        <v>220</v>
      </c>
      <c r="O28" s="73">
        <f t="shared" si="18"/>
        <v>14</v>
      </c>
      <c r="P28" s="73">
        <f t="shared" si="18"/>
        <v>99</v>
      </c>
      <c r="Q28" s="73">
        <f t="shared" si="18"/>
        <v>1</v>
      </c>
    </row>
    <row r="29" spans="1:17" ht="15.75" customHeight="1" x14ac:dyDescent="0.25">
      <c r="A29" s="71" t="s">
        <v>39</v>
      </c>
      <c r="B29" s="111" t="s">
        <v>33</v>
      </c>
      <c r="C29" s="112" t="s">
        <v>35</v>
      </c>
      <c r="D29" s="111" t="s">
        <v>33</v>
      </c>
      <c r="E29" s="112" t="s">
        <v>35</v>
      </c>
      <c r="F29" s="111" t="s">
        <v>33</v>
      </c>
      <c r="G29" s="112" t="s">
        <v>35</v>
      </c>
      <c r="H29" s="111" t="s">
        <v>33</v>
      </c>
      <c r="I29" s="112" t="s">
        <v>35</v>
      </c>
      <c r="J29" s="111" t="s">
        <v>33</v>
      </c>
      <c r="K29" s="112" t="s">
        <v>35</v>
      </c>
      <c r="L29" s="111" t="s">
        <v>33</v>
      </c>
      <c r="M29" s="112" t="s">
        <v>35</v>
      </c>
      <c r="N29" s="111" t="s">
        <v>33</v>
      </c>
      <c r="O29" s="112" t="s">
        <v>35</v>
      </c>
      <c r="P29" s="111" t="s">
        <v>33</v>
      </c>
      <c r="Q29" s="112" t="s">
        <v>35</v>
      </c>
    </row>
    <row r="30" spans="1:17" ht="15.75" customHeight="1" x14ac:dyDescent="0.25">
      <c r="A30" s="67" t="s">
        <v>247</v>
      </c>
      <c r="B30" s="49">
        <v>0</v>
      </c>
      <c r="C30" s="66">
        <v>0</v>
      </c>
      <c r="D30" s="49">
        <v>0</v>
      </c>
      <c r="E30" s="66">
        <v>0</v>
      </c>
      <c r="F30" s="46">
        <v>0</v>
      </c>
      <c r="G30" s="66">
        <v>0</v>
      </c>
      <c r="H30" s="46">
        <v>0</v>
      </c>
      <c r="I30" s="66">
        <v>0</v>
      </c>
      <c r="J30" s="46">
        <v>0</v>
      </c>
      <c r="K30" s="66">
        <v>0</v>
      </c>
      <c r="L30" s="49">
        <v>0</v>
      </c>
      <c r="M30" s="66">
        <v>0</v>
      </c>
      <c r="N30" s="49">
        <v>0</v>
      </c>
      <c r="O30" s="66">
        <v>0</v>
      </c>
      <c r="P30" s="46">
        <v>0</v>
      </c>
      <c r="Q30" s="72">
        <v>0</v>
      </c>
    </row>
    <row r="31" spans="1:17" x14ac:dyDescent="0.25">
      <c r="A31" s="67" t="s">
        <v>248</v>
      </c>
      <c r="B31" s="49">
        <v>0</v>
      </c>
      <c r="C31" s="66">
        <v>0</v>
      </c>
      <c r="D31" s="49">
        <v>0</v>
      </c>
      <c r="E31" s="66">
        <v>0</v>
      </c>
      <c r="F31" s="46">
        <v>0</v>
      </c>
      <c r="G31" s="66">
        <v>0</v>
      </c>
      <c r="H31" s="46">
        <v>0</v>
      </c>
      <c r="I31" s="66">
        <v>0</v>
      </c>
      <c r="J31" s="46">
        <v>0</v>
      </c>
      <c r="K31" s="66">
        <v>0</v>
      </c>
      <c r="L31" s="49">
        <v>0</v>
      </c>
      <c r="M31" s="66">
        <v>0</v>
      </c>
      <c r="N31" s="49">
        <v>0</v>
      </c>
      <c r="O31" s="66">
        <v>0</v>
      </c>
      <c r="P31" s="46">
        <v>0</v>
      </c>
      <c r="Q31" s="72">
        <v>0</v>
      </c>
    </row>
    <row r="32" spans="1:17" x14ac:dyDescent="0.25">
      <c r="A32" s="67" t="s">
        <v>249</v>
      </c>
      <c r="B32" s="49">
        <v>0</v>
      </c>
      <c r="C32" s="66">
        <v>0</v>
      </c>
      <c r="D32" s="49">
        <v>0</v>
      </c>
      <c r="E32" s="66">
        <v>0</v>
      </c>
      <c r="F32" s="46">
        <v>0</v>
      </c>
      <c r="G32" s="66">
        <v>0</v>
      </c>
      <c r="H32" s="46">
        <v>0</v>
      </c>
      <c r="I32" s="66">
        <v>0</v>
      </c>
      <c r="J32" s="46">
        <v>0</v>
      </c>
      <c r="K32" s="66">
        <v>0</v>
      </c>
      <c r="L32" s="49">
        <v>0</v>
      </c>
      <c r="M32" s="66">
        <v>0</v>
      </c>
      <c r="N32" s="49">
        <v>0</v>
      </c>
      <c r="O32" s="66">
        <v>0</v>
      </c>
      <c r="P32" s="46">
        <v>0</v>
      </c>
      <c r="Q32" s="72">
        <v>0</v>
      </c>
    </row>
    <row r="33" spans="1:17" x14ac:dyDescent="0.25">
      <c r="A33" s="67" t="s">
        <v>250</v>
      </c>
      <c r="B33" s="49">
        <v>0</v>
      </c>
      <c r="C33" s="66">
        <v>0</v>
      </c>
      <c r="D33" s="49">
        <v>0</v>
      </c>
      <c r="E33" s="66">
        <v>0</v>
      </c>
      <c r="F33" s="46">
        <v>0</v>
      </c>
      <c r="G33" s="66">
        <v>0</v>
      </c>
      <c r="H33" s="46">
        <v>0</v>
      </c>
      <c r="I33" s="66">
        <v>0</v>
      </c>
      <c r="J33" s="46">
        <v>0</v>
      </c>
      <c r="K33" s="66">
        <v>0</v>
      </c>
      <c r="L33" s="49">
        <v>0</v>
      </c>
      <c r="M33" s="66">
        <v>0</v>
      </c>
      <c r="N33" s="49">
        <v>0</v>
      </c>
      <c r="O33" s="66">
        <v>0</v>
      </c>
      <c r="P33" s="46">
        <v>0</v>
      </c>
      <c r="Q33" s="72">
        <v>0</v>
      </c>
    </row>
    <row r="34" spans="1:17" x14ac:dyDescent="0.25">
      <c r="A34" s="67" t="s">
        <v>251</v>
      </c>
      <c r="B34" s="49">
        <v>0</v>
      </c>
      <c r="C34" s="66">
        <v>0</v>
      </c>
      <c r="D34" s="49">
        <v>0</v>
      </c>
      <c r="E34" s="66">
        <v>0</v>
      </c>
      <c r="F34" s="46">
        <v>0</v>
      </c>
      <c r="G34" s="66">
        <v>0</v>
      </c>
      <c r="H34" s="46">
        <v>0</v>
      </c>
      <c r="I34" s="66">
        <v>0</v>
      </c>
      <c r="J34" s="46">
        <v>0</v>
      </c>
      <c r="K34" s="66">
        <v>0</v>
      </c>
      <c r="L34" s="49">
        <v>0</v>
      </c>
      <c r="M34" s="66">
        <v>0</v>
      </c>
      <c r="N34" s="49">
        <v>0</v>
      </c>
      <c r="O34" s="66">
        <v>0</v>
      </c>
      <c r="P34" s="46">
        <v>0</v>
      </c>
      <c r="Q34" s="72">
        <v>0</v>
      </c>
    </row>
    <row r="35" spans="1:17" x14ac:dyDescent="0.25">
      <c r="A35" s="69" t="s">
        <v>13</v>
      </c>
      <c r="B35" s="73">
        <f>SUM(B29:B34)</f>
        <v>0</v>
      </c>
      <c r="C35" s="73">
        <f t="shared" ref="C35:Q35" si="19">SUM(C29:C34)</f>
        <v>0</v>
      </c>
      <c r="D35" s="73">
        <f t="shared" si="19"/>
        <v>0</v>
      </c>
      <c r="E35" s="73">
        <f t="shared" si="19"/>
        <v>0</v>
      </c>
      <c r="F35" s="73">
        <f t="shared" si="19"/>
        <v>0</v>
      </c>
      <c r="G35" s="73">
        <f t="shared" si="19"/>
        <v>0</v>
      </c>
      <c r="H35" s="73">
        <f>SUM(H29:H34)</f>
        <v>0</v>
      </c>
      <c r="I35" s="73">
        <f>SUM(I29:I34)</f>
        <v>0</v>
      </c>
      <c r="J35" s="73">
        <f>SUM(J29:J34)</f>
        <v>0</v>
      </c>
      <c r="K35" s="73">
        <f>SUM(K29:K34)</f>
        <v>0</v>
      </c>
      <c r="L35" s="73">
        <f t="shared" si="19"/>
        <v>0</v>
      </c>
      <c r="M35" s="73">
        <f t="shared" si="19"/>
        <v>0</v>
      </c>
      <c r="N35" s="73">
        <f t="shared" si="19"/>
        <v>0</v>
      </c>
      <c r="O35" s="73">
        <f t="shared" si="19"/>
        <v>0</v>
      </c>
      <c r="P35" s="73">
        <f t="shared" si="19"/>
        <v>0</v>
      </c>
      <c r="Q35" s="73">
        <f t="shared" si="19"/>
        <v>0</v>
      </c>
    </row>
    <row r="36" spans="1:17" x14ac:dyDescent="0.25">
      <c r="A36" s="71" t="s">
        <v>40</v>
      </c>
      <c r="B36" s="111" t="s">
        <v>33</v>
      </c>
      <c r="C36" s="112" t="s">
        <v>35</v>
      </c>
      <c r="D36" s="111" t="s">
        <v>33</v>
      </c>
      <c r="E36" s="112" t="s">
        <v>35</v>
      </c>
      <c r="F36" s="111" t="s">
        <v>33</v>
      </c>
      <c r="G36" s="112" t="s">
        <v>35</v>
      </c>
      <c r="H36" s="111" t="s">
        <v>33</v>
      </c>
      <c r="I36" s="112" t="s">
        <v>35</v>
      </c>
      <c r="J36" s="111" t="s">
        <v>33</v>
      </c>
      <c r="K36" s="112" t="s">
        <v>35</v>
      </c>
      <c r="L36" s="111" t="s">
        <v>33</v>
      </c>
      <c r="M36" s="112" t="s">
        <v>35</v>
      </c>
      <c r="N36" s="111" t="s">
        <v>33</v>
      </c>
      <c r="O36" s="112" t="s">
        <v>35</v>
      </c>
      <c r="P36" s="111" t="s">
        <v>33</v>
      </c>
      <c r="Q36" s="112" t="s">
        <v>35</v>
      </c>
    </row>
    <row r="37" spans="1:17" x14ac:dyDescent="0.25">
      <c r="A37" s="67" t="s">
        <v>252</v>
      </c>
      <c r="B37" s="49">
        <v>0</v>
      </c>
      <c r="C37" s="66">
        <v>0</v>
      </c>
      <c r="D37" s="49">
        <v>0</v>
      </c>
      <c r="E37" s="66">
        <v>0</v>
      </c>
      <c r="F37" s="49">
        <v>0</v>
      </c>
      <c r="G37" s="66">
        <v>0</v>
      </c>
      <c r="H37" s="46">
        <v>0</v>
      </c>
      <c r="I37" s="66">
        <v>0</v>
      </c>
      <c r="J37" s="46">
        <v>0</v>
      </c>
      <c r="K37" s="66">
        <v>0</v>
      </c>
      <c r="L37" s="49">
        <v>0</v>
      </c>
      <c r="M37" s="66">
        <v>0</v>
      </c>
      <c r="N37" s="46">
        <v>0</v>
      </c>
      <c r="O37" s="66">
        <v>0</v>
      </c>
      <c r="P37" s="46">
        <v>0</v>
      </c>
      <c r="Q37" s="66">
        <v>0</v>
      </c>
    </row>
    <row r="38" spans="1:17" x14ac:dyDescent="0.25">
      <c r="A38" s="67" t="s">
        <v>253</v>
      </c>
      <c r="B38" s="49">
        <v>0</v>
      </c>
      <c r="C38" s="66">
        <v>0</v>
      </c>
      <c r="D38" s="49">
        <v>0</v>
      </c>
      <c r="E38" s="66">
        <v>0</v>
      </c>
      <c r="F38" s="49">
        <v>0</v>
      </c>
      <c r="G38" s="66">
        <v>0</v>
      </c>
      <c r="H38" s="46">
        <v>0</v>
      </c>
      <c r="I38" s="66">
        <v>0</v>
      </c>
      <c r="J38" s="46">
        <v>0</v>
      </c>
      <c r="K38" s="66">
        <v>0</v>
      </c>
      <c r="L38" s="49">
        <v>0</v>
      </c>
      <c r="M38" s="66">
        <v>0</v>
      </c>
      <c r="N38" s="46">
        <v>0</v>
      </c>
      <c r="O38" s="66">
        <v>0</v>
      </c>
      <c r="P38" s="46">
        <v>0</v>
      </c>
      <c r="Q38" s="66">
        <v>0</v>
      </c>
    </row>
    <row r="39" spans="1:17" x14ac:dyDescent="0.25">
      <c r="A39" s="67" t="s">
        <v>254</v>
      </c>
      <c r="B39" s="49">
        <v>0</v>
      </c>
      <c r="C39" s="66">
        <v>0</v>
      </c>
      <c r="D39" s="49">
        <v>0</v>
      </c>
      <c r="E39" s="66">
        <v>0</v>
      </c>
      <c r="F39" s="49">
        <v>0</v>
      </c>
      <c r="G39" s="66">
        <v>0</v>
      </c>
      <c r="H39" s="46">
        <v>0</v>
      </c>
      <c r="I39" s="66">
        <v>0</v>
      </c>
      <c r="J39" s="46">
        <v>0</v>
      </c>
      <c r="K39" s="66">
        <v>0</v>
      </c>
      <c r="L39" s="49">
        <v>0</v>
      </c>
      <c r="M39" s="66">
        <v>0</v>
      </c>
      <c r="N39" s="46">
        <v>0</v>
      </c>
      <c r="O39" s="66">
        <v>0</v>
      </c>
      <c r="P39" s="46">
        <v>0</v>
      </c>
      <c r="Q39" s="66">
        <v>0</v>
      </c>
    </row>
    <row r="40" spans="1:17" x14ac:dyDescent="0.25">
      <c r="A40" s="67" t="s">
        <v>255</v>
      </c>
      <c r="B40" s="49">
        <v>0</v>
      </c>
      <c r="C40" s="66">
        <v>0</v>
      </c>
      <c r="D40" s="49">
        <v>0</v>
      </c>
      <c r="E40" s="66">
        <v>0</v>
      </c>
      <c r="F40" s="49">
        <v>0</v>
      </c>
      <c r="G40" s="66">
        <v>0</v>
      </c>
      <c r="H40" s="46">
        <v>0</v>
      </c>
      <c r="I40" s="66">
        <v>0</v>
      </c>
      <c r="J40" s="46">
        <v>0</v>
      </c>
      <c r="K40" s="66">
        <v>0</v>
      </c>
      <c r="L40" s="49">
        <v>0</v>
      </c>
      <c r="M40" s="66">
        <v>0</v>
      </c>
      <c r="N40" s="46">
        <v>0</v>
      </c>
      <c r="O40" s="66">
        <v>0</v>
      </c>
      <c r="P40" s="46">
        <v>0</v>
      </c>
      <c r="Q40" s="66">
        <v>0</v>
      </c>
    </row>
    <row r="41" spans="1:17" x14ac:dyDescent="0.25">
      <c r="A41" s="67"/>
      <c r="B41" s="49">
        <v>0</v>
      </c>
      <c r="C41" s="66">
        <v>0</v>
      </c>
      <c r="D41" s="49">
        <v>0</v>
      </c>
      <c r="E41" s="66">
        <v>0</v>
      </c>
      <c r="F41" s="49">
        <v>0</v>
      </c>
      <c r="G41" s="66">
        <v>0</v>
      </c>
      <c r="H41" s="46">
        <v>0</v>
      </c>
      <c r="I41" s="66">
        <v>0</v>
      </c>
      <c r="J41" s="46">
        <v>0</v>
      </c>
      <c r="K41" s="66">
        <v>0</v>
      </c>
      <c r="L41" s="49">
        <v>0</v>
      </c>
      <c r="M41" s="66">
        <v>0</v>
      </c>
      <c r="N41" s="46">
        <v>0</v>
      </c>
      <c r="O41" s="66">
        <v>0</v>
      </c>
      <c r="P41" s="46">
        <v>0</v>
      </c>
      <c r="Q41" s="66">
        <v>0</v>
      </c>
    </row>
    <row r="42" spans="1:17" x14ac:dyDescent="0.25">
      <c r="A42" s="69" t="s">
        <v>13</v>
      </c>
      <c r="B42" s="73">
        <f t="shared" ref="B42:Q42" si="20">SUM(B37:B41)</f>
        <v>0</v>
      </c>
      <c r="C42" s="73">
        <f t="shared" si="20"/>
        <v>0</v>
      </c>
      <c r="D42" s="73">
        <f t="shared" si="20"/>
        <v>0</v>
      </c>
      <c r="E42" s="73">
        <f t="shared" si="20"/>
        <v>0</v>
      </c>
      <c r="F42" s="73">
        <f t="shared" si="20"/>
        <v>0</v>
      </c>
      <c r="G42" s="73">
        <f t="shared" si="20"/>
        <v>0</v>
      </c>
      <c r="H42" s="73">
        <f t="shared" si="20"/>
        <v>0</v>
      </c>
      <c r="I42" s="73">
        <f t="shared" si="20"/>
        <v>0</v>
      </c>
      <c r="J42" s="73">
        <f t="shared" si="20"/>
        <v>0</v>
      </c>
      <c r="K42" s="73">
        <f t="shared" si="20"/>
        <v>0</v>
      </c>
      <c r="L42" s="73">
        <f t="shared" si="20"/>
        <v>0</v>
      </c>
      <c r="M42" s="73">
        <f t="shared" si="20"/>
        <v>0</v>
      </c>
      <c r="N42" s="73">
        <f t="shared" si="20"/>
        <v>0</v>
      </c>
      <c r="O42" s="73">
        <f t="shared" si="20"/>
        <v>0</v>
      </c>
      <c r="P42" s="73">
        <f t="shared" si="20"/>
        <v>0</v>
      </c>
      <c r="Q42" s="73">
        <f t="shared" si="20"/>
        <v>0</v>
      </c>
    </row>
    <row r="43" spans="1:17" x14ac:dyDescent="0.25">
      <c r="A43" s="71" t="s">
        <v>41</v>
      </c>
      <c r="B43" s="111" t="s">
        <v>33</v>
      </c>
      <c r="C43" s="112" t="s">
        <v>35</v>
      </c>
      <c r="D43" s="111" t="s">
        <v>33</v>
      </c>
      <c r="E43" s="112" t="s">
        <v>35</v>
      </c>
      <c r="F43" s="111" t="s">
        <v>33</v>
      </c>
      <c r="G43" s="112" t="s">
        <v>35</v>
      </c>
      <c r="H43" s="111" t="s">
        <v>33</v>
      </c>
      <c r="I43" s="112" t="s">
        <v>35</v>
      </c>
      <c r="J43" s="111" t="s">
        <v>33</v>
      </c>
      <c r="K43" s="112" t="s">
        <v>35</v>
      </c>
      <c r="L43" s="111" t="s">
        <v>33</v>
      </c>
      <c r="M43" s="112" t="s">
        <v>35</v>
      </c>
      <c r="N43" s="111" t="s">
        <v>33</v>
      </c>
      <c r="O43" s="112" t="s">
        <v>35</v>
      </c>
      <c r="P43" s="111" t="s">
        <v>33</v>
      </c>
      <c r="Q43" s="112" t="s">
        <v>35</v>
      </c>
    </row>
    <row r="44" spans="1:17" x14ac:dyDescent="0.25">
      <c r="A44" s="67" t="s">
        <v>256</v>
      </c>
      <c r="B44" s="46">
        <v>0</v>
      </c>
      <c r="C44" s="66">
        <v>0</v>
      </c>
      <c r="D44" s="46">
        <v>0</v>
      </c>
      <c r="E44" s="66">
        <v>0</v>
      </c>
      <c r="F44" s="46">
        <v>0</v>
      </c>
      <c r="G44" s="66">
        <v>0</v>
      </c>
      <c r="H44" s="46">
        <v>0</v>
      </c>
      <c r="I44" s="66">
        <v>0</v>
      </c>
      <c r="J44" s="46">
        <v>0</v>
      </c>
      <c r="K44" s="66">
        <v>0</v>
      </c>
      <c r="L44" s="46">
        <v>0</v>
      </c>
      <c r="M44" s="66">
        <v>0</v>
      </c>
      <c r="N44" s="46">
        <v>0</v>
      </c>
      <c r="O44" s="66">
        <v>0</v>
      </c>
      <c r="P44" s="46">
        <v>0</v>
      </c>
      <c r="Q44" s="66">
        <v>0</v>
      </c>
    </row>
    <row r="45" spans="1:17" x14ac:dyDescent="0.25">
      <c r="A45" s="67" t="s">
        <v>257</v>
      </c>
      <c r="B45" s="46">
        <v>0</v>
      </c>
      <c r="C45" s="66">
        <v>0</v>
      </c>
      <c r="D45" s="46">
        <v>0</v>
      </c>
      <c r="E45" s="66">
        <v>0</v>
      </c>
      <c r="F45" s="46">
        <v>0</v>
      </c>
      <c r="G45" s="66">
        <v>0</v>
      </c>
      <c r="H45" s="46">
        <v>0</v>
      </c>
      <c r="I45" s="66">
        <v>0</v>
      </c>
      <c r="J45" s="46">
        <v>0</v>
      </c>
      <c r="K45" s="66">
        <v>0</v>
      </c>
      <c r="L45" s="46">
        <v>0</v>
      </c>
      <c r="M45" s="66">
        <v>0</v>
      </c>
      <c r="N45" s="46">
        <v>0</v>
      </c>
      <c r="O45" s="66">
        <v>0</v>
      </c>
      <c r="P45" s="46">
        <v>0</v>
      </c>
      <c r="Q45" s="66">
        <v>0</v>
      </c>
    </row>
    <row r="46" spans="1:17" x14ac:dyDescent="0.25">
      <c r="A46" s="67" t="s">
        <v>258</v>
      </c>
      <c r="B46" s="46">
        <v>0</v>
      </c>
      <c r="C46" s="66">
        <v>0</v>
      </c>
      <c r="D46" s="46">
        <v>0</v>
      </c>
      <c r="E46" s="66">
        <v>0</v>
      </c>
      <c r="F46" s="46">
        <v>0</v>
      </c>
      <c r="G46" s="66">
        <v>0</v>
      </c>
      <c r="H46" s="46">
        <v>0</v>
      </c>
      <c r="I46" s="66">
        <v>0</v>
      </c>
      <c r="J46" s="46">
        <v>0</v>
      </c>
      <c r="K46" s="66">
        <v>0</v>
      </c>
      <c r="L46" s="46">
        <v>0</v>
      </c>
      <c r="M46" s="66">
        <v>0</v>
      </c>
      <c r="N46" s="46">
        <v>0</v>
      </c>
      <c r="O46" s="66">
        <v>0</v>
      </c>
      <c r="P46" s="46">
        <v>0</v>
      </c>
      <c r="Q46" s="66">
        <v>0</v>
      </c>
    </row>
    <row r="47" spans="1:17" x14ac:dyDescent="0.25">
      <c r="A47" s="67" t="s">
        <v>259</v>
      </c>
      <c r="B47" s="46">
        <v>0</v>
      </c>
      <c r="C47" s="66">
        <v>0</v>
      </c>
      <c r="D47" s="46">
        <v>0</v>
      </c>
      <c r="E47" s="66">
        <v>0</v>
      </c>
      <c r="F47" s="46">
        <v>0</v>
      </c>
      <c r="G47" s="66">
        <v>0</v>
      </c>
      <c r="H47" s="46">
        <v>0</v>
      </c>
      <c r="I47" s="66">
        <v>0</v>
      </c>
      <c r="J47" s="46">
        <v>0</v>
      </c>
      <c r="K47" s="66">
        <v>0</v>
      </c>
      <c r="L47" s="46">
        <v>0</v>
      </c>
      <c r="M47" s="66">
        <v>0</v>
      </c>
      <c r="N47" s="46">
        <v>0</v>
      </c>
      <c r="O47" s="66">
        <v>0</v>
      </c>
      <c r="P47" s="46">
        <v>0</v>
      </c>
      <c r="Q47" s="66">
        <v>0</v>
      </c>
    </row>
    <row r="48" spans="1:17" x14ac:dyDescent="0.25">
      <c r="A48" s="69" t="s">
        <v>13</v>
      </c>
      <c r="B48" s="73">
        <f>SUM(B44:B47)</f>
        <v>0</v>
      </c>
      <c r="C48" s="73">
        <f t="shared" ref="C48:Q48" si="21">SUM(C44:C47)</f>
        <v>0</v>
      </c>
      <c r="D48" s="73">
        <f t="shared" si="21"/>
        <v>0</v>
      </c>
      <c r="E48" s="73">
        <f t="shared" si="21"/>
        <v>0</v>
      </c>
      <c r="F48" s="73">
        <f t="shared" si="21"/>
        <v>0</v>
      </c>
      <c r="G48" s="73">
        <f t="shared" si="21"/>
        <v>0</v>
      </c>
      <c r="H48" s="73">
        <f t="shared" si="21"/>
        <v>0</v>
      </c>
      <c r="I48" s="73">
        <f t="shared" si="21"/>
        <v>0</v>
      </c>
      <c r="J48" s="73">
        <f t="shared" si="21"/>
        <v>0</v>
      </c>
      <c r="K48" s="73">
        <f t="shared" si="21"/>
        <v>0</v>
      </c>
      <c r="L48" s="73">
        <f t="shared" si="21"/>
        <v>0</v>
      </c>
      <c r="M48" s="73">
        <f t="shared" si="21"/>
        <v>0</v>
      </c>
      <c r="N48" s="73">
        <f t="shared" si="21"/>
        <v>0</v>
      </c>
      <c r="O48" s="73">
        <f t="shared" si="21"/>
        <v>0</v>
      </c>
      <c r="P48" s="73">
        <f t="shared" si="21"/>
        <v>0</v>
      </c>
      <c r="Q48" s="73">
        <f t="shared" si="21"/>
        <v>0</v>
      </c>
    </row>
    <row r="49" spans="1:17" x14ac:dyDescent="0.25">
      <c r="A49" s="71" t="s">
        <v>42</v>
      </c>
      <c r="B49" s="111" t="s">
        <v>33</v>
      </c>
      <c r="C49" s="112" t="s">
        <v>35</v>
      </c>
      <c r="D49" s="111" t="s">
        <v>33</v>
      </c>
      <c r="E49" s="112" t="s">
        <v>35</v>
      </c>
      <c r="F49" s="111" t="s">
        <v>33</v>
      </c>
      <c r="G49" s="112" t="s">
        <v>35</v>
      </c>
      <c r="H49" s="111" t="s">
        <v>33</v>
      </c>
      <c r="I49" s="112" t="s">
        <v>35</v>
      </c>
      <c r="J49" s="111" t="s">
        <v>33</v>
      </c>
      <c r="K49" s="112" t="s">
        <v>35</v>
      </c>
      <c r="L49" s="111" t="s">
        <v>33</v>
      </c>
      <c r="M49" s="112" t="s">
        <v>35</v>
      </c>
      <c r="N49" s="111" t="s">
        <v>33</v>
      </c>
      <c r="O49" s="112" t="s">
        <v>35</v>
      </c>
      <c r="P49" s="111" t="s">
        <v>33</v>
      </c>
      <c r="Q49" s="112" t="s">
        <v>35</v>
      </c>
    </row>
    <row r="50" spans="1:17" x14ac:dyDescent="0.25">
      <c r="A50" s="67" t="s">
        <v>260</v>
      </c>
      <c r="B50" s="46">
        <v>0</v>
      </c>
      <c r="C50" s="66">
        <v>0</v>
      </c>
      <c r="D50" s="46">
        <v>0</v>
      </c>
      <c r="E50" s="66">
        <v>0</v>
      </c>
      <c r="F50" s="46">
        <v>0</v>
      </c>
      <c r="G50" s="66">
        <v>0</v>
      </c>
      <c r="H50" s="46">
        <v>0</v>
      </c>
      <c r="I50" s="66">
        <v>0</v>
      </c>
      <c r="J50" s="46">
        <v>0</v>
      </c>
      <c r="K50" s="66">
        <v>0</v>
      </c>
      <c r="L50" s="46">
        <v>0</v>
      </c>
      <c r="M50" s="66">
        <v>0</v>
      </c>
      <c r="N50" s="46">
        <v>0</v>
      </c>
      <c r="O50" s="66">
        <v>0</v>
      </c>
      <c r="P50" s="46">
        <v>0</v>
      </c>
      <c r="Q50" s="66">
        <v>0</v>
      </c>
    </row>
    <row r="51" spans="1:17" x14ac:dyDescent="0.25">
      <c r="A51" s="67" t="s">
        <v>261</v>
      </c>
      <c r="B51" s="46">
        <v>0</v>
      </c>
      <c r="C51" s="66">
        <v>0</v>
      </c>
      <c r="D51" s="46">
        <v>0</v>
      </c>
      <c r="E51" s="66">
        <v>0</v>
      </c>
      <c r="F51" s="46">
        <v>0</v>
      </c>
      <c r="G51" s="66">
        <v>0</v>
      </c>
      <c r="H51" s="46">
        <v>0</v>
      </c>
      <c r="I51" s="66">
        <v>0</v>
      </c>
      <c r="J51" s="46">
        <v>0</v>
      </c>
      <c r="K51" s="66">
        <v>0</v>
      </c>
      <c r="L51" s="46">
        <v>0</v>
      </c>
      <c r="M51" s="66">
        <v>0</v>
      </c>
      <c r="N51" s="46">
        <v>0</v>
      </c>
      <c r="O51" s="66">
        <v>0</v>
      </c>
      <c r="P51" s="46">
        <v>0</v>
      </c>
      <c r="Q51" s="66">
        <v>0</v>
      </c>
    </row>
    <row r="52" spans="1:17" x14ac:dyDescent="0.25">
      <c r="A52" s="67" t="s">
        <v>262</v>
      </c>
      <c r="B52" s="46">
        <v>0</v>
      </c>
      <c r="C52" s="66">
        <v>0</v>
      </c>
      <c r="D52" s="46">
        <v>0</v>
      </c>
      <c r="E52" s="66">
        <v>0</v>
      </c>
      <c r="F52" s="46">
        <v>0</v>
      </c>
      <c r="G52" s="66">
        <v>0</v>
      </c>
      <c r="H52" s="46">
        <v>0</v>
      </c>
      <c r="I52" s="66">
        <v>0</v>
      </c>
      <c r="J52" s="46">
        <v>0</v>
      </c>
      <c r="K52" s="66">
        <v>0</v>
      </c>
      <c r="L52" s="46">
        <v>0</v>
      </c>
      <c r="M52" s="66">
        <v>0</v>
      </c>
      <c r="N52" s="46">
        <v>0</v>
      </c>
      <c r="O52" s="66">
        <v>0</v>
      </c>
      <c r="P52" s="46">
        <v>0</v>
      </c>
      <c r="Q52" s="66">
        <v>0</v>
      </c>
    </row>
    <row r="53" spans="1:17" x14ac:dyDescent="0.25">
      <c r="A53" s="67" t="s">
        <v>263</v>
      </c>
      <c r="B53" s="46">
        <v>0</v>
      </c>
      <c r="C53" s="66">
        <v>0</v>
      </c>
      <c r="D53" s="46">
        <v>0</v>
      </c>
      <c r="E53" s="66">
        <v>0</v>
      </c>
      <c r="F53" s="46">
        <v>0</v>
      </c>
      <c r="G53" s="66">
        <v>0</v>
      </c>
      <c r="H53" s="46">
        <v>0</v>
      </c>
      <c r="I53" s="66">
        <v>0</v>
      </c>
      <c r="J53" s="46">
        <v>0</v>
      </c>
      <c r="K53" s="66">
        <v>0</v>
      </c>
      <c r="L53" s="46">
        <v>0</v>
      </c>
      <c r="M53" s="66">
        <v>0</v>
      </c>
      <c r="N53" s="46">
        <v>0</v>
      </c>
      <c r="O53" s="66">
        <v>0</v>
      </c>
      <c r="P53" s="46">
        <v>0</v>
      </c>
      <c r="Q53" s="66">
        <v>0</v>
      </c>
    </row>
    <row r="54" spans="1:17" x14ac:dyDescent="0.25">
      <c r="A54" s="67" t="s">
        <v>264</v>
      </c>
      <c r="B54" s="46">
        <v>0</v>
      </c>
      <c r="C54" s="66">
        <v>0</v>
      </c>
      <c r="D54" s="46">
        <v>0</v>
      </c>
      <c r="E54" s="66">
        <v>0</v>
      </c>
      <c r="F54" s="46">
        <v>0</v>
      </c>
      <c r="G54" s="66">
        <v>0</v>
      </c>
      <c r="H54" s="46">
        <v>0</v>
      </c>
      <c r="I54" s="66">
        <v>0</v>
      </c>
      <c r="J54" s="46">
        <v>0</v>
      </c>
      <c r="K54" s="66">
        <v>0</v>
      </c>
      <c r="L54" s="46">
        <v>0</v>
      </c>
      <c r="M54" s="66">
        <v>0</v>
      </c>
      <c r="N54" s="46">
        <v>0</v>
      </c>
      <c r="O54" s="66">
        <v>0</v>
      </c>
      <c r="P54" s="46">
        <v>0</v>
      </c>
      <c r="Q54" s="66">
        <v>0</v>
      </c>
    </row>
    <row r="55" spans="1:17" x14ac:dyDescent="0.25">
      <c r="A55" s="69" t="s">
        <v>13</v>
      </c>
      <c r="B55" s="73">
        <f>SUM(B50:B54)</f>
        <v>0</v>
      </c>
      <c r="C55" s="73">
        <f t="shared" ref="C55:Q55" si="22">SUM(C50:C54)</f>
        <v>0</v>
      </c>
      <c r="D55" s="73">
        <f t="shared" si="22"/>
        <v>0</v>
      </c>
      <c r="E55" s="73">
        <f t="shared" si="22"/>
        <v>0</v>
      </c>
      <c r="F55" s="73">
        <f t="shared" si="22"/>
        <v>0</v>
      </c>
      <c r="G55" s="73">
        <f t="shared" si="22"/>
        <v>0</v>
      </c>
      <c r="H55" s="73">
        <f t="shared" si="22"/>
        <v>0</v>
      </c>
      <c r="I55" s="73">
        <f t="shared" si="22"/>
        <v>0</v>
      </c>
      <c r="J55" s="73">
        <f t="shared" si="22"/>
        <v>0</v>
      </c>
      <c r="K55" s="73">
        <f t="shared" si="22"/>
        <v>0</v>
      </c>
      <c r="L55" s="73">
        <f t="shared" si="22"/>
        <v>0</v>
      </c>
      <c r="M55" s="73">
        <f t="shared" si="22"/>
        <v>0</v>
      </c>
      <c r="N55" s="73">
        <f t="shared" si="22"/>
        <v>0</v>
      </c>
      <c r="O55" s="73">
        <f t="shared" si="22"/>
        <v>0</v>
      </c>
      <c r="P55" s="73">
        <f t="shared" si="22"/>
        <v>0</v>
      </c>
      <c r="Q55" s="73">
        <f t="shared" si="22"/>
        <v>0</v>
      </c>
    </row>
    <row r="56" spans="1:17" x14ac:dyDescent="0.25">
      <c r="A56" s="71" t="s">
        <v>58</v>
      </c>
      <c r="B56" s="111" t="s">
        <v>33</v>
      </c>
      <c r="C56" s="112" t="s">
        <v>35</v>
      </c>
      <c r="D56" s="111" t="s">
        <v>33</v>
      </c>
      <c r="E56" s="112" t="s">
        <v>35</v>
      </c>
      <c r="F56" s="111" t="s">
        <v>33</v>
      </c>
      <c r="G56" s="112" t="s">
        <v>35</v>
      </c>
      <c r="H56" s="111" t="s">
        <v>33</v>
      </c>
      <c r="I56" s="112" t="s">
        <v>35</v>
      </c>
      <c r="J56" s="111" t="s">
        <v>33</v>
      </c>
      <c r="K56" s="112" t="s">
        <v>35</v>
      </c>
      <c r="L56" s="111" t="s">
        <v>33</v>
      </c>
      <c r="M56" s="112" t="s">
        <v>35</v>
      </c>
      <c r="N56" s="111" t="s">
        <v>33</v>
      </c>
      <c r="O56" s="112" t="s">
        <v>35</v>
      </c>
      <c r="P56" s="111" t="s">
        <v>33</v>
      </c>
      <c r="Q56" s="112" t="s">
        <v>35</v>
      </c>
    </row>
    <row r="57" spans="1:17" x14ac:dyDescent="0.25">
      <c r="A57" s="67" t="s">
        <v>265</v>
      </c>
      <c r="B57" s="49">
        <v>0</v>
      </c>
      <c r="C57" s="66">
        <v>0</v>
      </c>
      <c r="D57" s="49">
        <v>0</v>
      </c>
      <c r="E57" s="66">
        <v>0</v>
      </c>
      <c r="F57" s="49">
        <v>0</v>
      </c>
      <c r="G57" s="66">
        <v>0</v>
      </c>
      <c r="H57" s="46">
        <v>0</v>
      </c>
      <c r="I57" s="66">
        <v>0</v>
      </c>
      <c r="J57" s="46">
        <v>0</v>
      </c>
      <c r="K57" s="66">
        <v>0</v>
      </c>
      <c r="L57" s="49">
        <v>0</v>
      </c>
      <c r="M57" s="72">
        <v>0</v>
      </c>
      <c r="N57" s="49">
        <v>0</v>
      </c>
      <c r="O57" s="66">
        <v>0</v>
      </c>
      <c r="P57" s="46">
        <v>0</v>
      </c>
      <c r="Q57" s="66">
        <v>0</v>
      </c>
    </row>
    <row r="58" spans="1:17" x14ac:dyDescent="0.25">
      <c r="A58" s="67" t="s">
        <v>266</v>
      </c>
      <c r="B58" s="49">
        <v>0</v>
      </c>
      <c r="C58" s="66">
        <v>0</v>
      </c>
      <c r="D58" s="49">
        <v>0</v>
      </c>
      <c r="E58" s="66">
        <v>0</v>
      </c>
      <c r="F58" s="49">
        <v>0</v>
      </c>
      <c r="G58" s="66">
        <v>0</v>
      </c>
      <c r="H58" s="46">
        <v>0</v>
      </c>
      <c r="I58" s="66">
        <v>0</v>
      </c>
      <c r="J58" s="46">
        <v>0</v>
      </c>
      <c r="K58" s="66">
        <v>0</v>
      </c>
      <c r="L58" s="49">
        <v>0</v>
      </c>
      <c r="M58" s="72">
        <v>0</v>
      </c>
      <c r="N58" s="49">
        <v>0</v>
      </c>
      <c r="O58" s="66">
        <v>0</v>
      </c>
      <c r="P58" s="46">
        <v>0</v>
      </c>
      <c r="Q58" s="66">
        <v>0</v>
      </c>
    </row>
    <row r="59" spans="1:17" x14ac:dyDescent="0.25">
      <c r="A59" s="67" t="s">
        <v>267</v>
      </c>
      <c r="B59" s="49">
        <v>0</v>
      </c>
      <c r="C59" s="66">
        <v>0</v>
      </c>
      <c r="D59" s="49">
        <v>0</v>
      </c>
      <c r="E59" s="66">
        <v>0</v>
      </c>
      <c r="F59" s="49">
        <v>0</v>
      </c>
      <c r="G59" s="66">
        <v>0</v>
      </c>
      <c r="H59" s="46">
        <v>0</v>
      </c>
      <c r="I59" s="66">
        <v>0</v>
      </c>
      <c r="J59" s="46">
        <v>0</v>
      </c>
      <c r="K59" s="66">
        <v>0</v>
      </c>
      <c r="L59" s="49">
        <v>0</v>
      </c>
      <c r="M59" s="72">
        <v>0</v>
      </c>
      <c r="N59" s="49">
        <v>0</v>
      </c>
      <c r="O59" s="66">
        <v>0</v>
      </c>
      <c r="P59" s="46">
        <v>0</v>
      </c>
      <c r="Q59" s="66">
        <v>0</v>
      </c>
    </row>
    <row r="60" spans="1:17" x14ac:dyDescent="0.25">
      <c r="A60" s="67" t="s">
        <v>268</v>
      </c>
      <c r="B60" s="49">
        <v>0</v>
      </c>
      <c r="C60" s="66">
        <v>0</v>
      </c>
      <c r="D60" s="49">
        <v>0</v>
      </c>
      <c r="E60" s="66">
        <v>0</v>
      </c>
      <c r="F60" s="49">
        <v>0</v>
      </c>
      <c r="G60" s="66">
        <v>0</v>
      </c>
      <c r="H60" s="46">
        <v>0</v>
      </c>
      <c r="I60" s="66">
        <v>0</v>
      </c>
      <c r="J60" s="46">
        <v>0</v>
      </c>
      <c r="K60" s="66">
        <v>0</v>
      </c>
      <c r="L60" s="49">
        <v>0</v>
      </c>
      <c r="M60" s="72">
        <v>0</v>
      </c>
      <c r="N60" s="49">
        <v>0</v>
      </c>
      <c r="O60" s="66">
        <v>0</v>
      </c>
      <c r="P60" s="46">
        <v>0</v>
      </c>
      <c r="Q60" s="66">
        <v>0</v>
      </c>
    </row>
    <row r="61" spans="1:17" x14ac:dyDescent="0.25">
      <c r="A61" s="67"/>
      <c r="B61" s="49">
        <v>0</v>
      </c>
      <c r="C61" s="66">
        <v>0</v>
      </c>
      <c r="D61" s="49">
        <v>0</v>
      </c>
      <c r="E61" s="66">
        <v>0</v>
      </c>
      <c r="F61" s="49">
        <v>0</v>
      </c>
      <c r="G61" s="66">
        <v>0</v>
      </c>
      <c r="H61" s="46">
        <v>0</v>
      </c>
      <c r="I61" s="66">
        <v>0</v>
      </c>
      <c r="J61" s="46">
        <v>0</v>
      </c>
      <c r="K61" s="66">
        <v>0</v>
      </c>
      <c r="L61" s="49">
        <v>0</v>
      </c>
      <c r="M61" s="72">
        <v>0</v>
      </c>
      <c r="N61" s="49">
        <v>0</v>
      </c>
      <c r="O61" s="66">
        <v>0</v>
      </c>
      <c r="P61" s="46">
        <v>0</v>
      </c>
      <c r="Q61" s="66">
        <v>0</v>
      </c>
    </row>
    <row r="62" spans="1:17" x14ac:dyDescent="0.25">
      <c r="A62" s="69" t="s">
        <v>13</v>
      </c>
      <c r="B62" s="73">
        <f>SUM(B57:B61)</f>
        <v>0</v>
      </c>
      <c r="C62" s="73">
        <f t="shared" ref="C62:Q62" si="23">SUM(C57:C61)</f>
        <v>0</v>
      </c>
      <c r="D62" s="73">
        <f t="shared" si="23"/>
        <v>0</v>
      </c>
      <c r="E62" s="73">
        <f t="shared" si="23"/>
        <v>0</v>
      </c>
      <c r="F62" s="73">
        <f t="shared" si="23"/>
        <v>0</v>
      </c>
      <c r="G62" s="73">
        <f t="shared" si="23"/>
        <v>0</v>
      </c>
      <c r="H62" s="73">
        <f>SUM(H57:H61)</f>
        <v>0</v>
      </c>
      <c r="I62" s="73">
        <f>SUM(I57:I61)</f>
        <v>0</v>
      </c>
      <c r="J62" s="73">
        <f>SUM(J57:J61)</f>
        <v>0</v>
      </c>
      <c r="K62" s="73">
        <f>SUM(K57:K61)</f>
        <v>0</v>
      </c>
      <c r="L62" s="73">
        <f t="shared" si="23"/>
        <v>0</v>
      </c>
      <c r="M62" s="73">
        <f t="shared" si="23"/>
        <v>0</v>
      </c>
      <c r="N62" s="73">
        <f t="shared" si="23"/>
        <v>0</v>
      </c>
      <c r="O62" s="73">
        <f t="shared" si="23"/>
        <v>0</v>
      </c>
      <c r="P62" s="73">
        <f t="shared" si="23"/>
        <v>0</v>
      </c>
      <c r="Q62" s="73">
        <f t="shared" si="23"/>
        <v>0</v>
      </c>
    </row>
    <row r="63" spans="1:17" x14ac:dyDescent="0.25">
      <c r="A63" s="71" t="s">
        <v>88</v>
      </c>
      <c r="B63" s="111" t="s">
        <v>33</v>
      </c>
      <c r="C63" s="112" t="s">
        <v>35</v>
      </c>
      <c r="D63" s="111" t="s">
        <v>33</v>
      </c>
      <c r="E63" s="112" t="s">
        <v>35</v>
      </c>
      <c r="F63" s="111" t="s">
        <v>33</v>
      </c>
      <c r="G63" s="112" t="s">
        <v>35</v>
      </c>
      <c r="H63" s="111" t="s">
        <v>33</v>
      </c>
      <c r="I63" s="112" t="s">
        <v>35</v>
      </c>
      <c r="J63" s="111" t="s">
        <v>33</v>
      </c>
      <c r="K63" s="112" t="s">
        <v>35</v>
      </c>
      <c r="L63" s="111" t="s">
        <v>33</v>
      </c>
      <c r="M63" s="112" t="s">
        <v>35</v>
      </c>
      <c r="N63" s="111" t="s">
        <v>33</v>
      </c>
      <c r="O63" s="112" t="s">
        <v>35</v>
      </c>
      <c r="P63" s="111" t="s">
        <v>33</v>
      </c>
      <c r="Q63" s="112" t="s">
        <v>35</v>
      </c>
    </row>
    <row r="64" spans="1:17" x14ac:dyDescent="0.25">
      <c r="A64" s="67" t="s">
        <v>269</v>
      </c>
      <c r="B64" s="49">
        <v>0</v>
      </c>
      <c r="C64" s="66">
        <v>0</v>
      </c>
      <c r="D64" s="49">
        <v>0</v>
      </c>
      <c r="E64" s="66">
        <v>0</v>
      </c>
      <c r="F64" s="49">
        <v>0</v>
      </c>
      <c r="G64" s="66">
        <v>0</v>
      </c>
      <c r="H64" s="46">
        <v>0</v>
      </c>
      <c r="I64" s="66">
        <v>0</v>
      </c>
      <c r="J64" s="46">
        <v>0</v>
      </c>
      <c r="K64" s="66">
        <v>0</v>
      </c>
      <c r="L64" s="49">
        <v>0</v>
      </c>
      <c r="M64" s="72">
        <v>0</v>
      </c>
      <c r="N64" s="49">
        <v>0</v>
      </c>
      <c r="O64" s="66">
        <v>0</v>
      </c>
      <c r="P64" s="46">
        <v>0</v>
      </c>
      <c r="Q64" s="66">
        <v>0</v>
      </c>
    </row>
    <row r="65" spans="1:17" x14ac:dyDescent="0.25">
      <c r="A65" s="67" t="s">
        <v>270</v>
      </c>
      <c r="B65" s="49">
        <v>0</v>
      </c>
      <c r="C65" s="66">
        <v>0</v>
      </c>
      <c r="D65" s="49">
        <v>0</v>
      </c>
      <c r="E65" s="66">
        <v>0</v>
      </c>
      <c r="F65" s="49">
        <v>0</v>
      </c>
      <c r="G65" s="66">
        <v>0</v>
      </c>
      <c r="H65" s="46">
        <v>0</v>
      </c>
      <c r="I65" s="66">
        <v>0</v>
      </c>
      <c r="J65" s="46">
        <v>0</v>
      </c>
      <c r="K65" s="66">
        <v>0</v>
      </c>
      <c r="L65" s="49">
        <v>0</v>
      </c>
      <c r="M65" s="72">
        <v>0</v>
      </c>
      <c r="N65" s="49">
        <v>0</v>
      </c>
      <c r="O65" s="66">
        <v>0</v>
      </c>
      <c r="P65" s="46">
        <v>0</v>
      </c>
      <c r="Q65" s="66">
        <v>0</v>
      </c>
    </row>
    <row r="66" spans="1:17" x14ac:dyDescent="0.25">
      <c r="A66" s="67" t="s">
        <v>271</v>
      </c>
      <c r="B66" s="49">
        <v>0</v>
      </c>
      <c r="C66" s="66">
        <v>0</v>
      </c>
      <c r="D66" s="49">
        <v>0</v>
      </c>
      <c r="E66" s="66">
        <v>0</v>
      </c>
      <c r="F66" s="49">
        <v>0</v>
      </c>
      <c r="G66" s="66">
        <v>0</v>
      </c>
      <c r="H66" s="46">
        <v>0</v>
      </c>
      <c r="I66" s="66">
        <v>0</v>
      </c>
      <c r="J66" s="46">
        <v>0</v>
      </c>
      <c r="K66" s="66">
        <v>0</v>
      </c>
      <c r="L66" s="49">
        <v>0</v>
      </c>
      <c r="M66" s="72">
        <v>0</v>
      </c>
      <c r="N66" s="49">
        <v>0</v>
      </c>
      <c r="O66" s="66">
        <v>0</v>
      </c>
      <c r="P66" s="46">
        <v>0</v>
      </c>
      <c r="Q66" s="66">
        <v>0</v>
      </c>
    </row>
    <row r="67" spans="1:17" x14ac:dyDescent="0.25">
      <c r="A67" s="67" t="s">
        <v>272</v>
      </c>
      <c r="B67" s="49">
        <v>0</v>
      </c>
      <c r="C67" s="66">
        <v>0</v>
      </c>
      <c r="D67" s="49">
        <v>0</v>
      </c>
      <c r="E67" s="66">
        <v>0</v>
      </c>
      <c r="F67" s="49">
        <v>0</v>
      </c>
      <c r="G67" s="66">
        <v>0</v>
      </c>
      <c r="H67" s="46">
        <v>0</v>
      </c>
      <c r="I67" s="66">
        <v>0</v>
      </c>
      <c r="J67" s="46">
        <v>0</v>
      </c>
      <c r="K67" s="66">
        <v>0</v>
      </c>
      <c r="L67" s="49">
        <v>0</v>
      </c>
      <c r="M67" s="72">
        <v>0</v>
      </c>
      <c r="N67" s="49">
        <v>0</v>
      </c>
      <c r="O67" s="66">
        <v>0</v>
      </c>
      <c r="P67" s="46">
        <v>0</v>
      </c>
      <c r="Q67" s="66">
        <v>0</v>
      </c>
    </row>
    <row r="68" spans="1:17" x14ac:dyDescent="0.25">
      <c r="A68" s="67" t="s">
        <v>273</v>
      </c>
      <c r="B68" s="49">
        <v>0</v>
      </c>
      <c r="C68" s="66">
        <v>0</v>
      </c>
      <c r="D68" s="49">
        <v>0</v>
      </c>
      <c r="E68" s="66">
        <v>0</v>
      </c>
      <c r="F68" s="49">
        <v>0</v>
      </c>
      <c r="G68" s="66">
        <v>0</v>
      </c>
      <c r="H68" s="46">
        <v>0</v>
      </c>
      <c r="I68" s="66">
        <v>0</v>
      </c>
      <c r="J68" s="46">
        <v>0</v>
      </c>
      <c r="K68" s="66">
        <v>0</v>
      </c>
      <c r="L68" s="49">
        <v>0</v>
      </c>
      <c r="M68" s="72">
        <v>0</v>
      </c>
      <c r="N68" s="49">
        <v>0</v>
      </c>
      <c r="O68" s="66">
        <v>0</v>
      </c>
      <c r="P68" s="46">
        <v>0</v>
      </c>
      <c r="Q68" s="66">
        <v>0</v>
      </c>
    </row>
    <row r="69" spans="1:17" x14ac:dyDescent="0.25">
      <c r="A69" s="69" t="s">
        <v>13</v>
      </c>
      <c r="B69" s="73">
        <f>SUM(B64:B68)</f>
        <v>0</v>
      </c>
      <c r="C69" s="73">
        <f t="shared" ref="C69:Q69" si="24">SUM(C64:C68)</f>
        <v>0</v>
      </c>
      <c r="D69" s="73">
        <f t="shared" si="24"/>
        <v>0</v>
      </c>
      <c r="E69" s="73">
        <f t="shared" si="24"/>
        <v>0</v>
      </c>
      <c r="F69" s="73">
        <f t="shared" si="24"/>
        <v>0</v>
      </c>
      <c r="G69" s="73">
        <f t="shared" si="24"/>
        <v>0</v>
      </c>
      <c r="H69" s="73">
        <f>SUM(H64:H68)</f>
        <v>0</v>
      </c>
      <c r="I69" s="73">
        <f>SUM(I64:I68)</f>
        <v>0</v>
      </c>
      <c r="J69" s="73">
        <f>SUM(J64:J68)</f>
        <v>0</v>
      </c>
      <c r="K69" s="73">
        <f>SUM(K64:K68)</f>
        <v>0</v>
      </c>
      <c r="L69" s="73">
        <f t="shared" si="24"/>
        <v>0</v>
      </c>
      <c r="M69" s="73">
        <f t="shared" si="24"/>
        <v>0</v>
      </c>
      <c r="N69" s="73">
        <f t="shared" si="24"/>
        <v>0</v>
      </c>
      <c r="O69" s="73">
        <f t="shared" si="24"/>
        <v>0</v>
      </c>
      <c r="P69" s="73">
        <f t="shared" si="24"/>
        <v>0</v>
      </c>
      <c r="Q69" s="73">
        <f t="shared" si="24"/>
        <v>0</v>
      </c>
    </row>
    <row r="70" spans="1:17" ht="15.6" customHeight="1" x14ac:dyDescent="0.25">
      <c r="A70" s="71" t="s">
        <v>44</v>
      </c>
      <c r="B70" s="111" t="s">
        <v>33</v>
      </c>
      <c r="C70" s="112" t="s">
        <v>35</v>
      </c>
      <c r="D70" s="111" t="s">
        <v>33</v>
      </c>
      <c r="E70" s="112" t="s">
        <v>35</v>
      </c>
      <c r="F70" s="111" t="s">
        <v>33</v>
      </c>
      <c r="G70" s="112" t="s">
        <v>35</v>
      </c>
      <c r="H70" s="111" t="s">
        <v>33</v>
      </c>
      <c r="I70" s="112" t="s">
        <v>35</v>
      </c>
      <c r="J70" s="111" t="s">
        <v>33</v>
      </c>
      <c r="K70" s="112" t="s">
        <v>35</v>
      </c>
      <c r="L70" s="111" t="s">
        <v>33</v>
      </c>
      <c r="M70" s="112" t="s">
        <v>35</v>
      </c>
      <c r="N70" s="111" t="s">
        <v>33</v>
      </c>
      <c r="O70" s="112" t="s">
        <v>35</v>
      </c>
      <c r="P70" s="111" t="s">
        <v>33</v>
      </c>
      <c r="Q70" s="112" t="s">
        <v>35</v>
      </c>
    </row>
    <row r="71" spans="1:17" x14ac:dyDescent="0.25">
      <c r="A71" s="67" t="s">
        <v>274</v>
      </c>
      <c r="B71" s="49">
        <v>0</v>
      </c>
      <c r="C71" s="66">
        <v>0</v>
      </c>
      <c r="D71" s="49">
        <v>0</v>
      </c>
      <c r="E71" s="66">
        <v>0</v>
      </c>
      <c r="F71" s="49">
        <v>0</v>
      </c>
      <c r="G71" s="66">
        <v>0</v>
      </c>
      <c r="H71" s="46">
        <v>0</v>
      </c>
      <c r="I71" s="66">
        <v>0</v>
      </c>
      <c r="J71" s="46">
        <v>0</v>
      </c>
      <c r="K71" s="66">
        <v>0</v>
      </c>
      <c r="L71" s="49">
        <v>0</v>
      </c>
      <c r="M71" s="72">
        <v>0</v>
      </c>
      <c r="N71" s="49">
        <v>0</v>
      </c>
      <c r="O71" s="66">
        <v>0</v>
      </c>
      <c r="P71" s="46">
        <v>0</v>
      </c>
      <c r="Q71" s="66">
        <v>0</v>
      </c>
    </row>
    <row r="72" spans="1:17" x14ac:dyDescent="0.25">
      <c r="A72" s="67" t="s">
        <v>275</v>
      </c>
      <c r="B72" s="49">
        <v>0</v>
      </c>
      <c r="C72" s="66">
        <v>0</v>
      </c>
      <c r="D72" s="49">
        <v>0</v>
      </c>
      <c r="E72" s="66">
        <v>0</v>
      </c>
      <c r="F72" s="49">
        <v>0</v>
      </c>
      <c r="G72" s="66">
        <v>0</v>
      </c>
      <c r="H72" s="46">
        <v>0</v>
      </c>
      <c r="I72" s="66">
        <v>0</v>
      </c>
      <c r="J72" s="46">
        <v>0</v>
      </c>
      <c r="K72" s="66">
        <v>0</v>
      </c>
      <c r="L72" s="49">
        <v>0</v>
      </c>
      <c r="M72" s="72">
        <v>0</v>
      </c>
      <c r="N72" s="49">
        <v>0</v>
      </c>
      <c r="O72" s="66">
        <v>0</v>
      </c>
      <c r="P72" s="46">
        <v>0</v>
      </c>
      <c r="Q72" s="66">
        <v>0</v>
      </c>
    </row>
    <row r="73" spans="1:17" x14ac:dyDescent="0.25">
      <c r="A73" s="67" t="s">
        <v>276</v>
      </c>
      <c r="B73" s="49">
        <v>0</v>
      </c>
      <c r="C73" s="66">
        <v>0</v>
      </c>
      <c r="D73" s="49">
        <v>0</v>
      </c>
      <c r="E73" s="66">
        <v>0</v>
      </c>
      <c r="F73" s="49">
        <v>0</v>
      </c>
      <c r="G73" s="66">
        <v>0</v>
      </c>
      <c r="H73" s="46">
        <v>0</v>
      </c>
      <c r="I73" s="66">
        <v>0</v>
      </c>
      <c r="J73" s="46">
        <v>0</v>
      </c>
      <c r="K73" s="66">
        <v>0</v>
      </c>
      <c r="L73" s="49">
        <v>0</v>
      </c>
      <c r="M73" s="72">
        <v>0</v>
      </c>
      <c r="N73" s="49">
        <v>0</v>
      </c>
      <c r="O73" s="66">
        <v>0</v>
      </c>
      <c r="P73" s="46">
        <v>0</v>
      </c>
      <c r="Q73" s="66">
        <v>0</v>
      </c>
    </row>
    <row r="74" spans="1:17" ht="15.75" customHeight="1" x14ac:dyDescent="0.25">
      <c r="A74" s="67" t="s">
        <v>277</v>
      </c>
      <c r="B74" s="49">
        <v>0</v>
      </c>
      <c r="C74" s="66">
        <v>0</v>
      </c>
      <c r="D74" s="49">
        <v>0</v>
      </c>
      <c r="E74" s="66">
        <v>0</v>
      </c>
      <c r="F74" s="49">
        <v>0</v>
      </c>
      <c r="G74" s="66">
        <v>0</v>
      </c>
      <c r="H74" s="46">
        <v>0</v>
      </c>
      <c r="I74" s="66">
        <v>0</v>
      </c>
      <c r="J74" s="46">
        <v>0</v>
      </c>
      <c r="K74" s="66">
        <v>0</v>
      </c>
      <c r="L74" s="49">
        <v>0</v>
      </c>
      <c r="M74" s="72">
        <v>0</v>
      </c>
      <c r="N74" s="49">
        <v>0</v>
      </c>
      <c r="O74" s="66">
        <v>0</v>
      </c>
      <c r="P74" s="46">
        <v>0</v>
      </c>
      <c r="Q74" s="66">
        <v>0</v>
      </c>
    </row>
    <row r="75" spans="1:17" ht="15.75" customHeight="1" x14ac:dyDescent="0.25">
      <c r="A75" s="67"/>
      <c r="B75" s="49">
        <v>0</v>
      </c>
      <c r="C75" s="66">
        <v>0</v>
      </c>
      <c r="D75" s="49">
        <v>0</v>
      </c>
      <c r="E75" s="66">
        <v>0</v>
      </c>
      <c r="F75" s="49">
        <v>0</v>
      </c>
      <c r="G75" s="66">
        <v>0</v>
      </c>
      <c r="H75" s="46">
        <v>0</v>
      </c>
      <c r="I75" s="66">
        <v>0</v>
      </c>
      <c r="J75" s="46">
        <v>0</v>
      </c>
      <c r="K75" s="66">
        <v>0</v>
      </c>
      <c r="L75" s="49">
        <v>0</v>
      </c>
      <c r="M75" s="72">
        <v>0</v>
      </c>
      <c r="N75" s="49">
        <v>0</v>
      </c>
      <c r="O75" s="66">
        <v>0</v>
      </c>
      <c r="P75" s="46">
        <v>0</v>
      </c>
      <c r="Q75" s="66">
        <v>0</v>
      </c>
    </row>
    <row r="76" spans="1:17" x14ac:dyDescent="0.25">
      <c r="A76" s="69" t="s">
        <v>13</v>
      </c>
      <c r="B76" s="73">
        <f>SUM(B71:B75)</f>
        <v>0</v>
      </c>
      <c r="C76" s="73">
        <f t="shared" ref="C76:Q76" si="25">SUM(C71:C75)</f>
        <v>0</v>
      </c>
      <c r="D76" s="73">
        <f t="shared" si="25"/>
        <v>0</v>
      </c>
      <c r="E76" s="73">
        <f t="shared" si="25"/>
        <v>0</v>
      </c>
      <c r="F76" s="73">
        <f t="shared" si="25"/>
        <v>0</v>
      </c>
      <c r="G76" s="73">
        <f t="shared" si="25"/>
        <v>0</v>
      </c>
      <c r="H76" s="73">
        <f t="shared" si="25"/>
        <v>0</v>
      </c>
      <c r="I76" s="73">
        <f t="shared" si="25"/>
        <v>0</v>
      </c>
      <c r="J76" s="73">
        <f t="shared" si="25"/>
        <v>0</v>
      </c>
      <c r="K76" s="73">
        <f t="shared" si="25"/>
        <v>0</v>
      </c>
      <c r="L76" s="73">
        <f t="shared" si="25"/>
        <v>0</v>
      </c>
      <c r="M76" s="73">
        <f t="shared" si="25"/>
        <v>0</v>
      </c>
      <c r="N76" s="73">
        <f t="shared" si="25"/>
        <v>0</v>
      </c>
      <c r="O76" s="73">
        <f t="shared" si="25"/>
        <v>0</v>
      </c>
      <c r="P76" s="73">
        <f t="shared" si="25"/>
        <v>0</v>
      </c>
      <c r="Q76" s="73">
        <f t="shared" si="25"/>
        <v>0</v>
      </c>
    </row>
    <row r="77" spans="1:17" x14ac:dyDescent="0.25">
      <c r="A77" s="71" t="s">
        <v>45</v>
      </c>
      <c r="B77" s="111" t="s">
        <v>33</v>
      </c>
      <c r="C77" s="112" t="s">
        <v>35</v>
      </c>
      <c r="D77" s="111" t="s">
        <v>33</v>
      </c>
      <c r="E77" s="112" t="s">
        <v>35</v>
      </c>
      <c r="F77" s="111" t="s">
        <v>33</v>
      </c>
      <c r="G77" s="112" t="s">
        <v>35</v>
      </c>
      <c r="H77" s="111" t="s">
        <v>33</v>
      </c>
      <c r="I77" s="112" t="s">
        <v>35</v>
      </c>
      <c r="J77" s="111" t="s">
        <v>33</v>
      </c>
      <c r="K77" s="112" t="s">
        <v>35</v>
      </c>
      <c r="L77" s="111" t="s">
        <v>33</v>
      </c>
      <c r="M77" s="112" t="s">
        <v>35</v>
      </c>
      <c r="N77" s="111" t="s">
        <v>33</v>
      </c>
      <c r="O77" s="112" t="s">
        <v>35</v>
      </c>
      <c r="P77" s="111" t="s">
        <v>33</v>
      </c>
      <c r="Q77" s="112" t="s">
        <v>35</v>
      </c>
    </row>
    <row r="78" spans="1:17" x14ac:dyDescent="0.25">
      <c r="A78" s="67" t="s">
        <v>278</v>
      </c>
      <c r="B78" s="49">
        <v>0</v>
      </c>
      <c r="C78" s="66">
        <v>0</v>
      </c>
      <c r="D78" s="49">
        <v>0</v>
      </c>
      <c r="E78" s="66">
        <v>0</v>
      </c>
      <c r="F78" s="49">
        <v>0</v>
      </c>
      <c r="G78" s="66">
        <v>0</v>
      </c>
      <c r="H78" s="46">
        <v>0</v>
      </c>
      <c r="I78" s="66">
        <v>0</v>
      </c>
      <c r="J78" s="46">
        <v>0</v>
      </c>
      <c r="K78" s="66">
        <v>0</v>
      </c>
      <c r="L78" s="49">
        <v>0</v>
      </c>
      <c r="M78" s="72">
        <v>0</v>
      </c>
      <c r="N78" s="49">
        <v>0</v>
      </c>
      <c r="O78" s="66">
        <v>0</v>
      </c>
      <c r="P78" s="46">
        <v>0</v>
      </c>
      <c r="Q78" s="66">
        <v>0</v>
      </c>
    </row>
    <row r="79" spans="1:17" x14ac:dyDescent="0.25">
      <c r="A79" s="67" t="s">
        <v>279</v>
      </c>
      <c r="B79" s="49">
        <v>0</v>
      </c>
      <c r="C79" s="66">
        <v>0</v>
      </c>
      <c r="D79" s="49">
        <v>0</v>
      </c>
      <c r="E79" s="66">
        <v>0</v>
      </c>
      <c r="F79" s="49">
        <v>0</v>
      </c>
      <c r="G79" s="66">
        <v>0</v>
      </c>
      <c r="H79" s="46">
        <v>0</v>
      </c>
      <c r="I79" s="66">
        <v>0</v>
      </c>
      <c r="J79" s="46">
        <v>0</v>
      </c>
      <c r="K79" s="66">
        <v>0</v>
      </c>
      <c r="L79" s="49">
        <v>0</v>
      </c>
      <c r="M79" s="72">
        <v>0</v>
      </c>
      <c r="N79" s="49">
        <v>0</v>
      </c>
      <c r="O79" s="66">
        <v>0</v>
      </c>
      <c r="P79" s="46">
        <v>0</v>
      </c>
      <c r="Q79" s="66">
        <v>0</v>
      </c>
    </row>
    <row r="80" spans="1:17" x14ac:dyDescent="0.25">
      <c r="A80" s="67" t="s">
        <v>280</v>
      </c>
      <c r="B80" s="49">
        <v>0</v>
      </c>
      <c r="C80" s="66">
        <v>0</v>
      </c>
      <c r="D80" s="49">
        <v>0</v>
      </c>
      <c r="E80" s="66">
        <v>0</v>
      </c>
      <c r="F80" s="49">
        <v>0</v>
      </c>
      <c r="G80" s="66">
        <v>0</v>
      </c>
      <c r="H80" s="46">
        <v>0</v>
      </c>
      <c r="I80" s="66">
        <v>0</v>
      </c>
      <c r="J80" s="46">
        <v>0</v>
      </c>
      <c r="K80" s="66">
        <v>0</v>
      </c>
      <c r="L80" s="49">
        <v>0</v>
      </c>
      <c r="M80" s="72">
        <v>0</v>
      </c>
      <c r="N80" s="49">
        <v>0</v>
      </c>
      <c r="O80" s="66">
        <v>0</v>
      </c>
      <c r="P80" s="46">
        <v>0</v>
      </c>
      <c r="Q80" s="66">
        <v>0</v>
      </c>
    </row>
    <row r="81" spans="1:17" x14ac:dyDescent="0.25">
      <c r="A81" s="67" t="s">
        <v>281</v>
      </c>
      <c r="B81" s="49">
        <v>0</v>
      </c>
      <c r="C81" s="66">
        <v>0</v>
      </c>
      <c r="D81" s="49">
        <v>0</v>
      </c>
      <c r="E81" s="66">
        <v>0</v>
      </c>
      <c r="F81" s="49">
        <v>0</v>
      </c>
      <c r="G81" s="66">
        <v>0</v>
      </c>
      <c r="H81" s="46">
        <v>0</v>
      </c>
      <c r="I81" s="66">
        <v>0</v>
      </c>
      <c r="J81" s="46">
        <v>0</v>
      </c>
      <c r="K81" s="66">
        <v>0</v>
      </c>
      <c r="L81" s="49">
        <v>0</v>
      </c>
      <c r="M81" s="72">
        <v>0</v>
      </c>
      <c r="N81" s="49">
        <v>0</v>
      </c>
      <c r="O81" s="66">
        <v>0</v>
      </c>
      <c r="P81" s="46">
        <v>0</v>
      </c>
      <c r="Q81" s="66">
        <v>0</v>
      </c>
    </row>
    <row r="82" spans="1:17" x14ac:dyDescent="0.25">
      <c r="A82" s="69" t="s">
        <v>13</v>
      </c>
      <c r="B82" s="73">
        <f>SUM(B78:B81)</f>
        <v>0</v>
      </c>
      <c r="C82" s="73">
        <f t="shared" ref="C82:Q82" si="26">SUM(C78:C81)</f>
        <v>0</v>
      </c>
      <c r="D82" s="73">
        <f t="shared" si="26"/>
        <v>0</v>
      </c>
      <c r="E82" s="73">
        <f t="shared" si="26"/>
        <v>0</v>
      </c>
      <c r="F82" s="73">
        <f t="shared" si="26"/>
        <v>0</v>
      </c>
      <c r="G82" s="73">
        <f t="shared" si="26"/>
        <v>0</v>
      </c>
      <c r="H82" s="73">
        <f>SUM(H78:H81)</f>
        <v>0</v>
      </c>
      <c r="I82" s="73">
        <f>SUM(I78:I81)</f>
        <v>0</v>
      </c>
      <c r="J82" s="73">
        <f>SUM(J78:J81)</f>
        <v>0</v>
      </c>
      <c r="K82" s="73">
        <f>SUM(K78:K81)</f>
        <v>0</v>
      </c>
      <c r="L82" s="73">
        <f t="shared" si="26"/>
        <v>0</v>
      </c>
      <c r="M82" s="73">
        <f t="shared" si="26"/>
        <v>0</v>
      </c>
      <c r="N82" s="73">
        <f t="shared" si="26"/>
        <v>0</v>
      </c>
      <c r="O82" s="73">
        <f t="shared" si="26"/>
        <v>0</v>
      </c>
      <c r="P82" s="73">
        <f t="shared" si="26"/>
        <v>0</v>
      </c>
      <c r="Q82" s="73">
        <f t="shared" si="26"/>
        <v>0</v>
      </c>
    </row>
  </sheetData>
  <mergeCells count="8">
    <mergeCell ref="P2:Q2"/>
    <mergeCell ref="B2:C2"/>
    <mergeCell ref="D2:E2"/>
    <mergeCell ref="F2:G2"/>
    <mergeCell ref="L2:M2"/>
    <mergeCell ref="N2:O2"/>
    <mergeCell ref="H2:I2"/>
    <mergeCell ref="J2:K2"/>
  </mergeCells>
  <phoneticPr fontId="7" type="noConversion"/>
  <pageMargins left="0.25" right="0.25" top="0.75" bottom="0.75" header="0.3" footer="0.3"/>
  <pageSetup paperSize="8"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66"/>
  <sheetViews>
    <sheetView topLeftCell="A434" zoomScaleNormal="100" workbookViewId="0">
      <selection activeCell="V443" sqref="V443"/>
    </sheetView>
  </sheetViews>
  <sheetFormatPr defaultRowHeight="15" x14ac:dyDescent="0.25"/>
  <cols>
    <col min="2" max="3" width="11.140625" bestFit="1" customWidth="1"/>
    <col min="4" max="4" width="10.42578125" bestFit="1" customWidth="1"/>
    <col min="6" max="6" width="9.5703125" bestFit="1" customWidth="1"/>
    <col min="8" max="8" width="9.5703125" bestFit="1" customWidth="1"/>
    <col min="9" max="9" width="10.140625" bestFit="1" customWidth="1"/>
    <col min="11" max="11" width="9.5703125" bestFit="1" customWidth="1"/>
    <col min="13" max="13" width="9.5703125" bestFit="1" customWidth="1"/>
    <col min="14" max="14" width="11.140625" bestFit="1" customWidth="1"/>
    <col min="15" max="15" width="12.7109375" bestFit="1" customWidth="1"/>
    <col min="16" max="16" width="10.140625" customWidth="1"/>
    <col min="21" max="21" width="10.140625" bestFit="1" customWidth="1"/>
    <col min="23" max="23" width="13.7109375" customWidth="1"/>
    <col min="24" max="25" width="9.5703125" bestFit="1" customWidth="1"/>
    <col min="35" max="35" width="11.140625" bestFit="1" customWidth="1"/>
    <col min="38" max="38" width="9.5703125" bestFit="1" customWidth="1"/>
  </cols>
  <sheetData>
    <row r="1" spans="1:21" x14ac:dyDescent="0.25">
      <c r="A1" t="s">
        <v>282</v>
      </c>
    </row>
    <row r="2" spans="1:21" x14ac:dyDescent="0.25">
      <c r="A2" s="43"/>
      <c r="B2" s="43" t="s">
        <v>65</v>
      </c>
      <c r="C2" s="43" t="s">
        <v>66</v>
      </c>
      <c r="D2" s="43" t="s">
        <v>67</v>
      </c>
      <c r="E2" s="43" t="s">
        <v>68</v>
      </c>
      <c r="F2" s="43" t="s">
        <v>69</v>
      </c>
      <c r="G2" s="43" t="s">
        <v>70</v>
      </c>
      <c r="H2" s="43" t="s">
        <v>71</v>
      </c>
      <c r="I2" s="43" t="s">
        <v>31</v>
      </c>
      <c r="J2" s="43" t="s">
        <v>72</v>
      </c>
      <c r="K2" s="43" t="s">
        <v>30</v>
      </c>
      <c r="L2" s="43" t="s">
        <v>78</v>
      </c>
      <c r="M2" s="43" t="s">
        <v>73</v>
      </c>
      <c r="N2" s="43" t="s">
        <v>79</v>
      </c>
      <c r="O2" s="43" t="s">
        <v>80</v>
      </c>
      <c r="P2" s="43" t="s">
        <v>81</v>
      </c>
      <c r="Q2" s="43" t="s">
        <v>82</v>
      </c>
      <c r="R2" s="43" t="s">
        <v>84</v>
      </c>
      <c r="S2" s="43" t="s">
        <v>83</v>
      </c>
      <c r="T2" s="43" t="s">
        <v>148</v>
      </c>
      <c r="U2" s="43" t="s">
        <v>18</v>
      </c>
    </row>
    <row r="3" spans="1:21" x14ac:dyDescent="0.25">
      <c r="A3" s="43" t="s">
        <v>74</v>
      </c>
      <c r="B3" s="64" t="s">
        <v>290</v>
      </c>
      <c r="C3" s="64" t="s">
        <v>290</v>
      </c>
      <c r="D3" s="64" t="s">
        <v>290</v>
      </c>
      <c r="E3" s="64" t="s">
        <v>290</v>
      </c>
      <c r="F3" s="64" t="s">
        <v>290</v>
      </c>
      <c r="G3" s="64" t="s">
        <v>290</v>
      </c>
      <c r="H3" s="64" t="s">
        <v>290</v>
      </c>
      <c r="I3" s="64" t="s">
        <v>290</v>
      </c>
      <c r="J3" s="64" t="s">
        <v>290</v>
      </c>
      <c r="K3" s="64" t="s">
        <v>290</v>
      </c>
      <c r="L3" s="64" t="s">
        <v>290</v>
      </c>
      <c r="M3" s="64" t="s">
        <v>290</v>
      </c>
      <c r="N3" s="64" t="s">
        <v>290</v>
      </c>
      <c r="O3" s="64" t="s">
        <v>290</v>
      </c>
      <c r="P3" s="64" t="s">
        <v>290</v>
      </c>
      <c r="Q3" s="64" t="s">
        <v>290</v>
      </c>
      <c r="R3" s="64" t="s">
        <v>290</v>
      </c>
      <c r="S3" s="64" t="s">
        <v>290</v>
      </c>
      <c r="T3" s="64" t="s">
        <v>290</v>
      </c>
      <c r="U3" s="64" t="s">
        <v>290</v>
      </c>
    </row>
    <row r="4" spans="1:21" x14ac:dyDescent="0.25">
      <c r="A4" s="43" t="s">
        <v>75</v>
      </c>
      <c r="B4" s="64" t="s">
        <v>290</v>
      </c>
      <c r="C4" s="64" t="s">
        <v>290</v>
      </c>
      <c r="D4" s="64" t="s">
        <v>290</v>
      </c>
      <c r="E4" s="64" t="s">
        <v>290</v>
      </c>
      <c r="F4" s="64" t="s">
        <v>290</v>
      </c>
      <c r="G4" s="64" t="s">
        <v>290</v>
      </c>
      <c r="H4" s="64" t="s">
        <v>290</v>
      </c>
      <c r="I4" s="64" t="s">
        <v>290</v>
      </c>
      <c r="J4" s="64" t="s">
        <v>290</v>
      </c>
      <c r="K4" s="64" t="s">
        <v>290</v>
      </c>
      <c r="L4" s="64" t="s">
        <v>290</v>
      </c>
      <c r="M4" s="64" t="s">
        <v>290</v>
      </c>
      <c r="N4" s="64" t="s">
        <v>290</v>
      </c>
      <c r="O4" s="64" t="s">
        <v>290</v>
      </c>
      <c r="P4" s="64" t="s">
        <v>290</v>
      </c>
      <c r="Q4" s="64" t="s">
        <v>290</v>
      </c>
      <c r="R4" s="64" t="s">
        <v>290</v>
      </c>
      <c r="S4" s="64" t="s">
        <v>290</v>
      </c>
      <c r="T4" s="64" t="s">
        <v>290</v>
      </c>
      <c r="U4" s="64" t="s">
        <v>290</v>
      </c>
    </row>
    <row r="5" spans="1:21" x14ac:dyDescent="0.25">
      <c r="A5" s="43" t="s">
        <v>76</v>
      </c>
      <c r="B5" s="64" t="s">
        <v>290</v>
      </c>
      <c r="C5" s="64" t="s">
        <v>290</v>
      </c>
      <c r="D5" s="64" t="s">
        <v>290</v>
      </c>
      <c r="E5" s="64" t="s">
        <v>290</v>
      </c>
      <c r="F5" s="64" t="s">
        <v>290</v>
      </c>
      <c r="G5" s="64" t="s">
        <v>290</v>
      </c>
      <c r="H5" s="64" t="s">
        <v>290</v>
      </c>
      <c r="I5" s="64" t="s">
        <v>290</v>
      </c>
      <c r="J5" s="64" t="s">
        <v>290</v>
      </c>
      <c r="K5" s="64" t="s">
        <v>290</v>
      </c>
      <c r="L5" s="64" t="s">
        <v>290</v>
      </c>
      <c r="M5" s="64" t="s">
        <v>290</v>
      </c>
      <c r="N5" s="64" t="s">
        <v>290</v>
      </c>
      <c r="O5" s="64" t="s">
        <v>290</v>
      </c>
      <c r="P5" s="64" t="s">
        <v>290</v>
      </c>
      <c r="Q5" s="64" t="s">
        <v>290</v>
      </c>
      <c r="R5" s="64" t="s">
        <v>290</v>
      </c>
      <c r="S5" s="64" t="s">
        <v>290</v>
      </c>
      <c r="T5" s="64" t="s">
        <v>290</v>
      </c>
      <c r="U5" s="64" t="s">
        <v>290</v>
      </c>
    </row>
    <row r="6" spans="1:21" x14ac:dyDescent="0.25">
      <c r="A6" s="43" t="s">
        <v>102</v>
      </c>
      <c r="B6" s="64" t="s">
        <v>290</v>
      </c>
      <c r="C6" s="64" t="s">
        <v>290</v>
      </c>
      <c r="D6" s="64" t="s">
        <v>290</v>
      </c>
      <c r="E6" s="64" t="s">
        <v>290</v>
      </c>
      <c r="F6" s="64" t="s">
        <v>290</v>
      </c>
      <c r="G6" s="64" t="s">
        <v>290</v>
      </c>
      <c r="H6" s="64" t="s">
        <v>290</v>
      </c>
      <c r="I6" s="64" t="s">
        <v>290</v>
      </c>
      <c r="J6" s="64" t="s">
        <v>290</v>
      </c>
      <c r="K6" s="64" t="s">
        <v>290</v>
      </c>
      <c r="L6" s="64" t="s">
        <v>290</v>
      </c>
      <c r="M6" s="64" t="s">
        <v>290</v>
      </c>
      <c r="N6" s="64" t="s">
        <v>290</v>
      </c>
      <c r="O6" s="64" t="s">
        <v>290</v>
      </c>
      <c r="P6" s="64" t="s">
        <v>290</v>
      </c>
      <c r="Q6" s="64" t="s">
        <v>290</v>
      </c>
      <c r="R6" s="64" t="s">
        <v>290</v>
      </c>
      <c r="S6" s="64" t="s">
        <v>290</v>
      </c>
      <c r="T6" s="64" t="s">
        <v>290</v>
      </c>
      <c r="U6" s="64" t="s">
        <v>290</v>
      </c>
    </row>
    <row r="7" spans="1:21" x14ac:dyDescent="0.25">
      <c r="A7" s="43" t="s">
        <v>77</v>
      </c>
      <c r="B7" s="64">
        <v>3.56</v>
      </c>
      <c r="C7" s="64">
        <v>2.73</v>
      </c>
      <c r="D7" s="64">
        <v>1.58</v>
      </c>
      <c r="E7" s="64">
        <v>2.17</v>
      </c>
      <c r="F7" s="64">
        <v>1.49</v>
      </c>
      <c r="G7" s="64">
        <v>5.01</v>
      </c>
      <c r="H7" s="64">
        <v>4.13</v>
      </c>
      <c r="I7" s="64">
        <v>1.57</v>
      </c>
      <c r="J7" s="64">
        <v>1.02</v>
      </c>
      <c r="K7" s="64">
        <v>1.53</v>
      </c>
      <c r="L7" s="64">
        <v>3.95</v>
      </c>
      <c r="M7" s="64">
        <v>1.59</v>
      </c>
      <c r="N7" s="64">
        <v>9.17</v>
      </c>
      <c r="O7" s="64">
        <v>9.06</v>
      </c>
      <c r="P7" s="64">
        <v>6.1</v>
      </c>
      <c r="Q7" s="64">
        <v>0.56999999999999995</v>
      </c>
      <c r="R7" s="64" t="s">
        <v>290</v>
      </c>
      <c r="S7" s="64" t="s">
        <v>290</v>
      </c>
      <c r="T7" s="64">
        <v>1.1200000000000001</v>
      </c>
      <c r="U7" s="64" t="s">
        <v>290</v>
      </c>
    </row>
    <row r="8" spans="1:21" x14ac:dyDescent="0.25">
      <c r="A8" s="43" t="s">
        <v>86</v>
      </c>
      <c r="B8" s="64">
        <f t="shared" ref="B8:T8" si="0">AVERAGE(B3:B7)</f>
        <v>3.56</v>
      </c>
      <c r="C8" s="64">
        <f t="shared" si="0"/>
        <v>2.73</v>
      </c>
      <c r="D8" s="64">
        <f t="shared" si="0"/>
        <v>1.58</v>
      </c>
      <c r="E8" s="64">
        <f t="shared" si="0"/>
        <v>2.17</v>
      </c>
      <c r="F8" s="64">
        <f t="shared" si="0"/>
        <v>1.49</v>
      </c>
      <c r="G8" s="64">
        <f t="shared" si="0"/>
        <v>5.01</v>
      </c>
      <c r="H8" s="64">
        <f t="shared" si="0"/>
        <v>4.13</v>
      </c>
      <c r="I8" s="64">
        <f t="shared" si="0"/>
        <v>1.57</v>
      </c>
      <c r="J8" s="64">
        <f t="shared" si="0"/>
        <v>1.02</v>
      </c>
      <c r="K8" s="64">
        <f t="shared" si="0"/>
        <v>1.53</v>
      </c>
      <c r="L8" s="64">
        <f t="shared" si="0"/>
        <v>3.95</v>
      </c>
      <c r="M8" s="64">
        <f t="shared" si="0"/>
        <v>1.59</v>
      </c>
      <c r="N8" s="64">
        <f t="shared" si="0"/>
        <v>9.17</v>
      </c>
      <c r="O8" s="64">
        <f t="shared" si="0"/>
        <v>9.06</v>
      </c>
      <c r="P8" s="64">
        <f t="shared" si="0"/>
        <v>6.1</v>
      </c>
      <c r="Q8" s="64">
        <f t="shared" si="0"/>
        <v>0.56999999999999995</v>
      </c>
      <c r="R8" s="64" t="e">
        <f t="shared" si="0"/>
        <v>#DIV/0!</v>
      </c>
      <c r="S8" s="64" t="e">
        <f t="shared" si="0"/>
        <v>#DIV/0!</v>
      </c>
      <c r="T8" s="64">
        <f t="shared" si="0"/>
        <v>1.1200000000000001</v>
      </c>
      <c r="U8" s="64">
        <v>0</v>
      </c>
    </row>
    <row r="10" spans="1:21" ht="15.75" thickBot="1" x14ac:dyDescent="0.3"/>
    <row r="11" spans="1:21" ht="15.75" thickBot="1" x14ac:dyDescent="0.3">
      <c r="A11" s="65"/>
      <c r="B11" s="124" t="s">
        <v>65</v>
      </c>
      <c r="C11" s="124" t="s">
        <v>66</v>
      </c>
      <c r="D11" s="124" t="s">
        <v>67</v>
      </c>
      <c r="E11" s="124" t="s">
        <v>68</v>
      </c>
      <c r="F11" s="124" t="s">
        <v>69</v>
      </c>
      <c r="G11" s="124" t="s">
        <v>70</v>
      </c>
      <c r="H11" s="124" t="s">
        <v>71</v>
      </c>
      <c r="I11" s="124" t="s">
        <v>31</v>
      </c>
      <c r="J11" s="124" t="s">
        <v>72</v>
      </c>
      <c r="K11" s="124" t="s">
        <v>30</v>
      </c>
      <c r="L11" s="124" t="s">
        <v>82</v>
      </c>
      <c r="M11" s="124" t="s">
        <v>73</v>
      </c>
      <c r="N11" s="124" t="s">
        <v>85</v>
      </c>
      <c r="P11" s="349" t="s">
        <v>198</v>
      </c>
      <c r="R11" s="74">
        <v>8511</v>
      </c>
      <c r="S11" t="s">
        <v>199</v>
      </c>
      <c r="T11" t="s">
        <v>203</v>
      </c>
      <c r="U11" s="356">
        <f>A21/R11</f>
        <v>102.85409470097522</v>
      </c>
    </row>
    <row r="12" spans="1:21" ht="15.75" thickBot="1" x14ac:dyDescent="0.3">
      <c r="A12" s="121" t="s">
        <v>96</v>
      </c>
      <c r="B12" s="161">
        <v>0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  <c r="H12" s="167">
        <v>0</v>
      </c>
      <c r="I12" s="167">
        <v>0</v>
      </c>
      <c r="J12" s="167">
        <v>0</v>
      </c>
      <c r="K12" s="167">
        <v>0</v>
      </c>
      <c r="L12" s="167">
        <v>0</v>
      </c>
      <c r="M12" s="167">
        <v>0</v>
      </c>
      <c r="N12" s="169">
        <v>0</v>
      </c>
      <c r="P12" t="s">
        <v>200</v>
      </c>
      <c r="R12">
        <v>0</v>
      </c>
      <c r="S12" t="s">
        <v>199</v>
      </c>
      <c r="T12" t="s">
        <v>204</v>
      </c>
      <c r="U12">
        <f>R11/5</f>
        <v>1702.2</v>
      </c>
    </row>
    <row r="13" spans="1:21" ht="15.75" thickBot="1" x14ac:dyDescent="0.3">
      <c r="A13" s="121" t="s">
        <v>101</v>
      </c>
      <c r="B13" s="162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187">
        <v>0</v>
      </c>
      <c r="P13" t="s">
        <v>201</v>
      </c>
      <c r="R13">
        <v>11</v>
      </c>
    </row>
    <row r="14" spans="1:21" ht="15.75" thickBot="1" x14ac:dyDescent="0.3">
      <c r="A14" s="121" t="s">
        <v>97</v>
      </c>
      <c r="B14" s="162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187">
        <v>0</v>
      </c>
      <c r="P14" t="s">
        <v>202</v>
      </c>
      <c r="R14">
        <v>12</v>
      </c>
    </row>
    <row r="15" spans="1:21" ht="15.75" thickBot="1" x14ac:dyDescent="0.3">
      <c r="A15" s="121" t="s">
        <v>102</v>
      </c>
      <c r="B15" s="162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187">
        <v>0</v>
      </c>
    </row>
    <row r="16" spans="1:21" ht="15.75" thickBot="1" x14ac:dyDescent="0.3">
      <c r="A16" s="121" t="s">
        <v>100</v>
      </c>
      <c r="B16" s="162">
        <v>2588</v>
      </c>
      <c r="C16" s="43">
        <v>2700</v>
      </c>
      <c r="D16" s="43">
        <v>763</v>
      </c>
      <c r="E16" s="43">
        <v>229</v>
      </c>
      <c r="F16" s="43">
        <v>593</v>
      </c>
      <c r="G16" s="43">
        <v>40</v>
      </c>
      <c r="H16" s="43">
        <v>255</v>
      </c>
      <c r="I16" s="43">
        <v>48</v>
      </c>
      <c r="J16" s="43">
        <v>33</v>
      </c>
      <c r="K16" s="43">
        <v>51</v>
      </c>
      <c r="L16" s="43">
        <v>23</v>
      </c>
      <c r="M16" s="43">
        <v>535</v>
      </c>
      <c r="N16" s="187">
        <v>653</v>
      </c>
      <c r="O16" s="108"/>
      <c r="P16" s="108"/>
      <c r="Q16" s="108"/>
    </row>
    <row r="17" spans="1:18" ht="15.75" thickBot="1" x14ac:dyDescent="0.3">
      <c r="A17" s="121" t="s">
        <v>98</v>
      </c>
      <c r="B17" s="453">
        <f t="shared" ref="B17:M17" si="1">SUM(B8)</f>
        <v>3.56</v>
      </c>
      <c r="C17" s="436">
        <f t="shared" si="1"/>
        <v>2.73</v>
      </c>
      <c r="D17" s="436">
        <f t="shared" si="1"/>
        <v>1.58</v>
      </c>
      <c r="E17" s="436">
        <f t="shared" si="1"/>
        <v>2.17</v>
      </c>
      <c r="F17" s="436">
        <f t="shared" si="1"/>
        <v>1.49</v>
      </c>
      <c r="G17" s="436">
        <f t="shared" si="1"/>
        <v>5.01</v>
      </c>
      <c r="H17" s="436">
        <f t="shared" si="1"/>
        <v>4.13</v>
      </c>
      <c r="I17" s="436">
        <f t="shared" si="1"/>
        <v>1.57</v>
      </c>
      <c r="J17" s="436">
        <f t="shared" si="1"/>
        <v>1.02</v>
      </c>
      <c r="K17" s="436">
        <f t="shared" si="1"/>
        <v>1.53</v>
      </c>
      <c r="L17" s="436">
        <f t="shared" si="1"/>
        <v>3.95</v>
      </c>
      <c r="M17" s="485">
        <f t="shared" si="1"/>
        <v>1.59</v>
      </c>
      <c r="N17" s="486">
        <v>2.54</v>
      </c>
      <c r="O17" s="350"/>
    </row>
    <row r="18" spans="1:18" ht="15.75" thickBot="1" x14ac:dyDescent="0.3">
      <c r="A18" s="122" t="s">
        <v>103</v>
      </c>
      <c r="B18" s="231">
        <f t="shared" ref="B18:N18" si="2">SUM(B12:B16)</f>
        <v>2588</v>
      </c>
      <c r="C18" s="231">
        <f t="shared" si="2"/>
        <v>2700</v>
      </c>
      <c r="D18" s="231">
        <f t="shared" si="2"/>
        <v>763</v>
      </c>
      <c r="E18" s="231">
        <f t="shared" si="2"/>
        <v>229</v>
      </c>
      <c r="F18" s="231">
        <f t="shared" si="2"/>
        <v>593</v>
      </c>
      <c r="G18" s="231">
        <f t="shared" si="2"/>
        <v>40</v>
      </c>
      <c r="H18" s="231">
        <f t="shared" si="2"/>
        <v>255</v>
      </c>
      <c r="I18" s="231">
        <f t="shared" si="2"/>
        <v>48</v>
      </c>
      <c r="J18" s="231">
        <f t="shared" si="2"/>
        <v>33</v>
      </c>
      <c r="K18" s="231">
        <f t="shared" si="2"/>
        <v>51</v>
      </c>
      <c r="L18" s="231">
        <f t="shared" si="2"/>
        <v>23</v>
      </c>
      <c r="M18" s="231">
        <f t="shared" si="2"/>
        <v>535</v>
      </c>
      <c r="N18" s="484">
        <f t="shared" si="2"/>
        <v>653</v>
      </c>
    </row>
    <row r="19" spans="1:18" ht="15.75" thickBot="1" x14ac:dyDescent="0.3">
      <c r="A19" s="121" t="s">
        <v>104</v>
      </c>
      <c r="B19" s="126">
        <f>B18*35</f>
        <v>90580</v>
      </c>
      <c r="C19" s="127">
        <f>C18*40</f>
        <v>108000</v>
      </c>
      <c r="D19" s="127">
        <f>D18*40</f>
        <v>30520</v>
      </c>
      <c r="E19" s="127">
        <f>E18*40</f>
        <v>9160</v>
      </c>
      <c r="F19" s="127">
        <f>F18*40</f>
        <v>23720</v>
      </c>
      <c r="G19" s="127">
        <f>G18*30</f>
        <v>1200</v>
      </c>
      <c r="H19" s="127">
        <f>H18*40</f>
        <v>10200</v>
      </c>
      <c r="I19" s="127">
        <f>I18*40</f>
        <v>1920</v>
      </c>
      <c r="J19" s="127">
        <f>J18*30</f>
        <v>990</v>
      </c>
      <c r="K19" s="127">
        <f>K18*35</f>
        <v>1785</v>
      </c>
      <c r="L19" s="127">
        <f>L18*40</f>
        <v>920</v>
      </c>
      <c r="M19" s="127">
        <f>M18*35</f>
        <v>18725</v>
      </c>
      <c r="N19" s="128">
        <f>N18*40</f>
        <v>26120</v>
      </c>
    </row>
    <row r="20" spans="1:18" ht="15.75" thickBot="1" x14ac:dyDescent="0.3">
      <c r="A20" s="123" t="s">
        <v>105</v>
      </c>
      <c r="B20" s="487">
        <f t="shared" ref="B20:N20" si="3">B17*B19</f>
        <v>322464.8</v>
      </c>
      <c r="C20" s="488">
        <f t="shared" si="3"/>
        <v>294840</v>
      </c>
      <c r="D20" s="488">
        <f t="shared" si="3"/>
        <v>48221.599999999999</v>
      </c>
      <c r="E20" s="488">
        <f t="shared" si="3"/>
        <v>19877.2</v>
      </c>
      <c r="F20" s="488">
        <f t="shared" si="3"/>
        <v>35342.800000000003</v>
      </c>
      <c r="G20" s="488">
        <f t="shared" si="3"/>
        <v>6012</v>
      </c>
      <c r="H20" s="488">
        <f t="shared" si="3"/>
        <v>42126</v>
      </c>
      <c r="I20" s="488">
        <f t="shared" si="3"/>
        <v>3014.4</v>
      </c>
      <c r="J20" s="488">
        <f t="shared" si="3"/>
        <v>1009.8000000000001</v>
      </c>
      <c r="K20" s="488">
        <f t="shared" si="3"/>
        <v>2731.05</v>
      </c>
      <c r="L20" s="488">
        <f t="shared" si="3"/>
        <v>3634</v>
      </c>
      <c r="M20" s="488">
        <f t="shared" si="3"/>
        <v>29772.75</v>
      </c>
      <c r="N20" s="489">
        <f t="shared" si="3"/>
        <v>66344.800000000003</v>
      </c>
      <c r="R20" s="356"/>
    </row>
    <row r="21" spans="1:18" ht="15.75" thickBot="1" x14ac:dyDescent="0.3">
      <c r="A21" s="585">
        <f>SUM(B20:N20)</f>
        <v>875391.20000000019</v>
      </c>
      <c r="B21" s="586"/>
      <c r="C21" s="586"/>
      <c r="D21" s="586"/>
      <c r="E21" s="586"/>
      <c r="F21" s="586"/>
      <c r="G21" s="586"/>
      <c r="H21" s="586"/>
      <c r="I21" s="586"/>
      <c r="J21" s="586"/>
      <c r="K21" s="586"/>
      <c r="L21" s="586"/>
      <c r="M21" s="586"/>
      <c r="N21" s="587"/>
    </row>
    <row r="22" spans="1:18" ht="15.75" thickBot="1" x14ac:dyDescent="0.3"/>
    <row r="23" spans="1:18" x14ac:dyDescent="0.25">
      <c r="B23" s="490" t="s">
        <v>289</v>
      </c>
      <c r="C23" s="491" t="s">
        <v>66</v>
      </c>
      <c r="D23" s="491" t="s">
        <v>67</v>
      </c>
      <c r="E23" s="491" t="s">
        <v>68</v>
      </c>
      <c r="F23" s="491" t="s">
        <v>69</v>
      </c>
      <c r="G23" s="491" t="s">
        <v>70</v>
      </c>
      <c r="H23" s="491" t="s">
        <v>71</v>
      </c>
      <c r="I23" s="491" t="s">
        <v>31</v>
      </c>
      <c r="J23" s="491" t="s">
        <v>72</v>
      </c>
      <c r="K23" s="491" t="s">
        <v>30</v>
      </c>
      <c r="L23" s="491" t="s">
        <v>82</v>
      </c>
      <c r="M23" s="491" t="s">
        <v>73</v>
      </c>
      <c r="N23" s="492" t="s">
        <v>85</v>
      </c>
    </row>
    <row r="24" spans="1:18" x14ac:dyDescent="0.25">
      <c r="B24" s="162">
        <v>2588</v>
      </c>
      <c r="C24" s="43">
        <v>2700</v>
      </c>
      <c r="D24" s="43">
        <v>763</v>
      </c>
      <c r="E24" s="43">
        <v>229</v>
      </c>
      <c r="F24" s="43">
        <v>593</v>
      </c>
      <c r="G24" s="43">
        <v>40</v>
      </c>
      <c r="H24" s="43">
        <v>255</v>
      </c>
      <c r="I24" s="43">
        <v>48</v>
      </c>
      <c r="J24" s="43">
        <v>33</v>
      </c>
      <c r="K24" s="43">
        <v>51</v>
      </c>
      <c r="L24" s="43">
        <v>23</v>
      </c>
      <c r="M24" s="43">
        <v>535</v>
      </c>
      <c r="N24" s="187">
        <v>653</v>
      </c>
      <c r="O24" s="108"/>
    </row>
    <row r="25" spans="1:18" x14ac:dyDescent="0.25">
      <c r="B25" s="162">
        <v>35</v>
      </c>
      <c r="C25" s="43">
        <v>40</v>
      </c>
      <c r="D25" s="43">
        <v>40</v>
      </c>
      <c r="E25" s="43">
        <v>40</v>
      </c>
      <c r="F25" s="43">
        <v>40</v>
      </c>
      <c r="G25" s="43">
        <v>30</v>
      </c>
      <c r="H25" s="43">
        <v>40</v>
      </c>
      <c r="I25" s="43">
        <v>40</v>
      </c>
      <c r="J25" s="43">
        <v>30</v>
      </c>
      <c r="K25" s="43">
        <v>35</v>
      </c>
      <c r="L25" s="43">
        <v>40</v>
      </c>
      <c r="M25" s="43">
        <v>35</v>
      </c>
      <c r="N25" s="187">
        <v>40</v>
      </c>
    </row>
    <row r="26" spans="1:18" x14ac:dyDescent="0.25">
      <c r="B26" s="64">
        <v>3.56</v>
      </c>
      <c r="C26" s="64">
        <v>2.73</v>
      </c>
      <c r="D26" s="64">
        <v>1.58</v>
      </c>
      <c r="E26" s="64">
        <v>2.17</v>
      </c>
      <c r="F26" s="64">
        <v>1.49</v>
      </c>
      <c r="G26" s="64">
        <v>5.01</v>
      </c>
      <c r="H26" s="64">
        <v>4.13</v>
      </c>
      <c r="I26" s="64">
        <v>1.57</v>
      </c>
      <c r="J26" s="64">
        <v>1.02</v>
      </c>
      <c r="K26" s="64">
        <v>1.53</v>
      </c>
      <c r="L26" s="64">
        <v>0.56999999999999995</v>
      </c>
      <c r="M26" s="64">
        <v>1.59</v>
      </c>
      <c r="N26" s="417">
        <v>2.54</v>
      </c>
      <c r="O26" s="493"/>
      <c r="P26" s="39"/>
    </row>
    <row r="27" spans="1:18" x14ac:dyDescent="0.25">
      <c r="B27" s="494">
        <f t="shared" ref="B27:N27" si="4">SUM((B24*B25)*B26)</f>
        <v>322464.8</v>
      </c>
      <c r="C27" s="495">
        <f t="shared" si="4"/>
        <v>294840</v>
      </c>
      <c r="D27" s="495">
        <f t="shared" si="4"/>
        <v>48221.599999999999</v>
      </c>
      <c r="E27" s="495">
        <f t="shared" si="4"/>
        <v>19877.2</v>
      </c>
      <c r="F27" s="495">
        <f t="shared" si="4"/>
        <v>35342.800000000003</v>
      </c>
      <c r="G27" s="495">
        <f t="shared" si="4"/>
        <v>6012</v>
      </c>
      <c r="H27" s="495">
        <f t="shared" si="4"/>
        <v>42126</v>
      </c>
      <c r="I27" s="495">
        <f t="shared" si="4"/>
        <v>3014.4</v>
      </c>
      <c r="J27" s="495">
        <f t="shared" si="4"/>
        <v>1009.8000000000001</v>
      </c>
      <c r="K27" s="495">
        <f t="shared" si="4"/>
        <v>2731.05</v>
      </c>
      <c r="L27" s="495">
        <f t="shared" si="4"/>
        <v>524.4</v>
      </c>
      <c r="M27" s="495">
        <f t="shared" si="4"/>
        <v>29772.75</v>
      </c>
      <c r="N27" s="496">
        <f t="shared" si="4"/>
        <v>66344.800000000003</v>
      </c>
      <c r="P27" s="497">
        <f>SUM(B27:N27)</f>
        <v>872281.60000000021</v>
      </c>
    </row>
    <row r="28" spans="1:18" ht="15.75" thickBot="1" x14ac:dyDescent="0.3">
      <c r="B28" s="95">
        <f t="shared" ref="B28:N28" si="5">SUM(B24*B25)</f>
        <v>90580</v>
      </c>
      <c r="C28" s="96">
        <f t="shared" si="5"/>
        <v>108000</v>
      </c>
      <c r="D28" s="96">
        <f t="shared" si="5"/>
        <v>30520</v>
      </c>
      <c r="E28" s="96">
        <f t="shared" si="5"/>
        <v>9160</v>
      </c>
      <c r="F28" s="96">
        <f t="shared" si="5"/>
        <v>23720</v>
      </c>
      <c r="G28" s="96">
        <f t="shared" si="5"/>
        <v>1200</v>
      </c>
      <c r="H28" s="96">
        <f t="shared" si="5"/>
        <v>10200</v>
      </c>
      <c r="I28" s="96">
        <f t="shared" si="5"/>
        <v>1920</v>
      </c>
      <c r="J28" s="96">
        <f t="shared" si="5"/>
        <v>990</v>
      </c>
      <c r="K28" s="96">
        <f t="shared" si="5"/>
        <v>1785</v>
      </c>
      <c r="L28" s="96">
        <f t="shared" si="5"/>
        <v>920</v>
      </c>
      <c r="M28" s="96">
        <f t="shared" si="5"/>
        <v>18725</v>
      </c>
      <c r="N28" s="218">
        <f t="shared" si="5"/>
        <v>26120</v>
      </c>
      <c r="P28">
        <f>SUM(B28:N28)</f>
        <v>323840</v>
      </c>
    </row>
    <row r="29" spans="1:18" x14ac:dyDescent="0.25">
      <c r="P29" s="39">
        <f>SUM(P27/P28)</f>
        <v>2.693557312252965</v>
      </c>
    </row>
    <row r="33" spans="1:21" x14ac:dyDescent="0.25">
      <c r="A33" t="s">
        <v>291</v>
      </c>
    </row>
    <row r="34" spans="1:21" x14ac:dyDescent="0.25">
      <c r="A34" s="43"/>
      <c r="B34" s="43" t="s">
        <v>65</v>
      </c>
      <c r="C34" s="43" t="s">
        <v>66</v>
      </c>
      <c r="D34" s="43" t="s">
        <v>67</v>
      </c>
      <c r="E34" s="43" t="s">
        <v>68</v>
      </c>
      <c r="F34" s="43" t="s">
        <v>69</v>
      </c>
      <c r="G34" s="43" t="s">
        <v>70</v>
      </c>
      <c r="H34" s="43" t="s">
        <v>71</v>
      </c>
      <c r="I34" s="43" t="s">
        <v>31</v>
      </c>
      <c r="J34" s="43" t="s">
        <v>72</v>
      </c>
      <c r="K34" s="43" t="s">
        <v>30</v>
      </c>
      <c r="L34" s="43" t="s">
        <v>78</v>
      </c>
      <c r="M34" s="43" t="s">
        <v>73</v>
      </c>
      <c r="N34" s="43" t="s">
        <v>79</v>
      </c>
      <c r="O34" s="43" t="s">
        <v>80</v>
      </c>
      <c r="P34" s="43" t="s">
        <v>81</v>
      </c>
      <c r="Q34" s="43" t="s">
        <v>82</v>
      </c>
      <c r="R34" s="43" t="s">
        <v>84</v>
      </c>
      <c r="S34" s="43" t="s">
        <v>83</v>
      </c>
      <c r="T34" s="43" t="s">
        <v>148</v>
      </c>
      <c r="U34" s="43" t="s">
        <v>18</v>
      </c>
    </row>
    <row r="35" spans="1:21" x14ac:dyDescent="0.25">
      <c r="A35" s="43" t="s">
        <v>74</v>
      </c>
      <c r="B35" s="64">
        <v>3.71</v>
      </c>
      <c r="C35" s="64">
        <v>2.71</v>
      </c>
      <c r="D35" s="64">
        <v>1.18</v>
      </c>
      <c r="E35" s="64">
        <v>3.5</v>
      </c>
      <c r="F35" s="64">
        <v>2.13</v>
      </c>
      <c r="G35" s="64">
        <v>7.37</v>
      </c>
      <c r="H35" s="64">
        <v>5.18</v>
      </c>
      <c r="I35" s="64">
        <v>1.4</v>
      </c>
      <c r="J35" s="64">
        <v>1.45</v>
      </c>
      <c r="K35" s="64">
        <v>4.6399999999999997</v>
      </c>
      <c r="L35" s="64" t="s">
        <v>290</v>
      </c>
      <c r="M35" s="64">
        <v>1.87</v>
      </c>
      <c r="N35" s="64">
        <v>11.2</v>
      </c>
      <c r="O35" s="64">
        <v>10.25</v>
      </c>
      <c r="P35" s="64">
        <v>6</v>
      </c>
      <c r="Q35" s="64">
        <v>0.71</v>
      </c>
      <c r="R35" s="64">
        <v>4.07</v>
      </c>
      <c r="S35" s="64">
        <v>1.22</v>
      </c>
      <c r="T35" s="64">
        <v>1.0900000000000001</v>
      </c>
      <c r="U35" s="64" t="s">
        <v>290</v>
      </c>
    </row>
    <row r="36" spans="1:21" x14ac:dyDescent="0.25">
      <c r="A36" s="43" t="s">
        <v>75</v>
      </c>
      <c r="B36" s="64">
        <v>4.3600000000000003</v>
      </c>
      <c r="C36" s="64">
        <v>3.25</v>
      </c>
      <c r="D36" s="64">
        <v>1.67</v>
      </c>
      <c r="E36" s="64">
        <v>4.0199999999999996</v>
      </c>
      <c r="F36" s="64">
        <v>2.38</v>
      </c>
      <c r="G36" s="64">
        <v>5.21</v>
      </c>
      <c r="H36" s="64">
        <v>4.46</v>
      </c>
      <c r="I36" s="64">
        <v>2.73</v>
      </c>
      <c r="J36" s="64">
        <v>3.59</v>
      </c>
      <c r="K36" s="64">
        <v>3.79</v>
      </c>
      <c r="L36" s="64">
        <v>5.3</v>
      </c>
      <c r="M36" s="64">
        <v>2.35</v>
      </c>
      <c r="N36" s="64">
        <v>9.18</v>
      </c>
      <c r="O36" s="64">
        <v>12.89</v>
      </c>
      <c r="P36" s="64" t="s">
        <v>290</v>
      </c>
      <c r="Q36" s="64">
        <v>3.27</v>
      </c>
      <c r="R36" s="64">
        <v>3.75</v>
      </c>
      <c r="S36" s="64" t="s">
        <v>290</v>
      </c>
      <c r="T36" s="64" t="s">
        <v>290</v>
      </c>
      <c r="U36" s="64" t="s">
        <v>290</v>
      </c>
    </row>
    <row r="37" spans="1:21" x14ac:dyDescent="0.25">
      <c r="A37" s="43" t="s">
        <v>76</v>
      </c>
      <c r="B37" s="64">
        <v>4.2</v>
      </c>
      <c r="C37" s="64">
        <v>3.48</v>
      </c>
      <c r="D37" s="64">
        <v>1.97</v>
      </c>
      <c r="E37" s="64">
        <v>4.55</v>
      </c>
      <c r="F37" s="64">
        <v>3.43</v>
      </c>
      <c r="G37" s="64">
        <v>8.73</v>
      </c>
      <c r="H37" s="64">
        <v>5.57</v>
      </c>
      <c r="I37" s="64">
        <v>2.85</v>
      </c>
      <c r="J37" s="64" t="s">
        <v>290</v>
      </c>
      <c r="K37" s="64">
        <v>4.7300000000000004</v>
      </c>
      <c r="L37" s="64">
        <v>5.9</v>
      </c>
      <c r="M37" s="64">
        <v>3.31</v>
      </c>
      <c r="N37" s="64">
        <v>13.54</v>
      </c>
      <c r="O37" s="64">
        <v>12.82</v>
      </c>
      <c r="P37" s="64">
        <v>5.88</v>
      </c>
      <c r="Q37" s="64">
        <v>0.49</v>
      </c>
      <c r="R37" s="64">
        <v>4.75</v>
      </c>
      <c r="S37" s="64">
        <v>1.5</v>
      </c>
      <c r="T37" s="64">
        <v>1</v>
      </c>
      <c r="U37" s="64" t="s">
        <v>290</v>
      </c>
    </row>
    <row r="38" spans="1:21" x14ac:dyDescent="0.25">
      <c r="A38" s="43" t="s">
        <v>102</v>
      </c>
      <c r="B38" s="64">
        <v>4.5199999999999996</v>
      </c>
      <c r="C38" s="64">
        <v>3.24</v>
      </c>
      <c r="D38" s="64">
        <v>2.3199999999999998</v>
      </c>
      <c r="E38" s="64">
        <v>4.6500000000000004</v>
      </c>
      <c r="F38" s="64">
        <v>2.77</v>
      </c>
      <c r="G38" s="64">
        <v>6.34</v>
      </c>
      <c r="H38" s="64">
        <v>4.63</v>
      </c>
      <c r="I38" s="64">
        <v>2.88</v>
      </c>
      <c r="J38" s="64">
        <v>1.33</v>
      </c>
      <c r="K38" s="64">
        <v>3.72</v>
      </c>
      <c r="L38" s="64">
        <v>6.1</v>
      </c>
      <c r="M38" s="64">
        <v>3.49</v>
      </c>
      <c r="N38" s="64">
        <v>19.57</v>
      </c>
      <c r="O38" s="64" t="s">
        <v>290</v>
      </c>
      <c r="P38" s="64" t="s">
        <v>290</v>
      </c>
      <c r="Q38" s="64">
        <v>1</v>
      </c>
      <c r="R38" s="64">
        <v>4.2</v>
      </c>
      <c r="S38" s="64">
        <v>1.67</v>
      </c>
      <c r="T38" s="64">
        <v>1.25</v>
      </c>
      <c r="U38" s="64" t="s">
        <v>290</v>
      </c>
    </row>
    <row r="39" spans="1:21" x14ac:dyDescent="0.25">
      <c r="A39" s="43" t="s">
        <v>77</v>
      </c>
      <c r="B39" s="64">
        <v>4.1500000000000004</v>
      </c>
      <c r="C39" s="64">
        <v>2.5499999999999998</v>
      </c>
      <c r="D39" s="64">
        <v>1.78</v>
      </c>
      <c r="E39" s="64">
        <v>3.86</v>
      </c>
      <c r="F39" s="64">
        <v>1.81</v>
      </c>
      <c r="G39" s="64">
        <v>7.88</v>
      </c>
      <c r="H39" s="64">
        <v>4.75</v>
      </c>
      <c r="I39" s="64">
        <v>1.23</v>
      </c>
      <c r="J39" s="64">
        <v>2.44</v>
      </c>
      <c r="K39" s="64">
        <v>5.52</v>
      </c>
      <c r="L39" s="64">
        <v>5.04</v>
      </c>
      <c r="M39" s="64">
        <v>2.97</v>
      </c>
      <c r="N39" s="64">
        <v>14.57</v>
      </c>
      <c r="O39" s="64">
        <v>13.22</v>
      </c>
      <c r="P39" s="64" t="s">
        <v>290</v>
      </c>
      <c r="Q39" s="64">
        <v>0.9</v>
      </c>
      <c r="R39" s="64">
        <v>4.21</v>
      </c>
      <c r="S39" s="64">
        <v>1.66</v>
      </c>
      <c r="T39" s="64">
        <v>1.1299999999999999</v>
      </c>
      <c r="U39" s="64" t="s">
        <v>290</v>
      </c>
    </row>
    <row r="40" spans="1:21" x14ac:dyDescent="0.25">
      <c r="A40" s="43" t="s">
        <v>86</v>
      </c>
      <c r="B40" s="64">
        <f t="shared" ref="B40:T40" si="6">AVERAGE(B35:B39)</f>
        <v>4.1879999999999997</v>
      </c>
      <c r="C40" s="64">
        <f t="shared" si="6"/>
        <v>3.0460000000000003</v>
      </c>
      <c r="D40" s="64">
        <f t="shared" si="6"/>
        <v>1.7839999999999996</v>
      </c>
      <c r="E40" s="64">
        <f t="shared" si="6"/>
        <v>4.1159999999999997</v>
      </c>
      <c r="F40" s="64">
        <f t="shared" si="6"/>
        <v>2.504</v>
      </c>
      <c r="G40" s="64">
        <f t="shared" si="6"/>
        <v>7.1059999999999999</v>
      </c>
      <c r="H40" s="64">
        <f t="shared" si="6"/>
        <v>4.9180000000000001</v>
      </c>
      <c r="I40" s="64">
        <f t="shared" si="6"/>
        <v>2.218</v>
      </c>
      <c r="J40" s="64">
        <f t="shared" si="6"/>
        <v>2.2025000000000001</v>
      </c>
      <c r="K40" s="64">
        <f t="shared" si="6"/>
        <v>4.4799999999999995</v>
      </c>
      <c r="L40" s="64">
        <f t="shared" si="6"/>
        <v>5.5849999999999991</v>
      </c>
      <c r="M40" s="64">
        <f t="shared" si="6"/>
        <v>2.7980000000000005</v>
      </c>
      <c r="N40" s="64">
        <f t="shared" si="6"/>
        <v>13.612</v>
      </c>
      <c r="O40" s="64">
        <f t="shared" si="6"/>
        <v>12.295</v>
      </c>
      <c r="P40" s="64">
        <f t="shared" si="6"/>
        <v>5.9399999999999995</v>
      </c>
      <c r="Q40" s="64">
        <f t="shared" si="6"/>
        <v>1.274</v>
      </c>
      <c r="R40" s="64">
        <f t="shared" si="6"/>
        <v>4.1959999999999997</v>
      </c>
      <c r="S40" s="64">
        <f t="shared" si="6"/>
        <v>1.5125</v>
      </c>
      <c r="T40" s="64">
        <f t="shared" si="6"/>
        <v>1.1174999999999999</v>
      </c>
      <c r="U40" s="64">
        <v>0</v>
      </c>
    </row>
    <row r="42" spans="1:21" ht="15.75" thickBot="1" x14ac:dyDescent="0.3"/>
    <row r="43" spans="1:21" ht="15.75" thickBot="1" x14ac:dyDescent="0.3">
      <c r="A43" s="65"/>
      <c r="B43" s="124" t="s">
        <v>65</v>
      </c>
      <c r="C43" s="124" t="s">
        <v>66</v>
      </c>
      <c r="D43" s="124" t="s">
        <v>67</v>
      </c>
      <c r="E43" s="124" t="s">
        <v>68</v>
      </c>
      <c r="F43" s="124" t="s">
        <v>69</v>
      </c>
      <c r="G43" s="124" t="s">
        <v>70</v>
      </c>
      <c r="H43" s="124" t="s">
        <v>71</v>
      </c>
      <c r="I43" s="124" t="s">
        <v>31</v>
      </c>
      <c r="J43" s="124" t="s">
        <v>72</v>
      </c>
      <c r="K43" s="124" t="s">
        <v>30</v>
      </c>
      <c r="L43" s="124" t="s">
        <v>82</v>
      </c>
      <c r="M43" s="124" t="s">
        <v>73</v>
      </c>
      <c r="N43" s="124" t="s">
        <v>85</v>
      </c>
      <c r="P43" s="349" t="s">
        <v>198</v>
      </c>
      <c r="R43" s="74">
        <v>20744</v>
      </c>
      <c r="S43" t="s">
        <v>199</v>
      </c>
      <c r="T43" t="s">
        <v>203</v>
      </c>
      <c r="U43" s="356">
        <f>A53/R43</f>
        <v>122.95697285962207</v>
      </c>
    </row>
    <row r="44" spans="1:21" ht="15.75" thickBot="1" x14ac:dyDescent="0.3">
      <c r="A44" s="121" t="s">
        <v>96</v>
      </c>
      <c r="B44" s="161">
        <v>1744</v>
      </c>
      <c r="C44" s="167">
        <v>2482</v>
      </c>
      <c r="D44" s="167">
        <v>908</v>
      </c>
      <c r="E44" s="167">
        <v>64</v>
      </c>
      <c r="F44" s="167">
        <v>338</v>
      </c>
      <c r="G44" s="167">
        <v>17</v>
      </c>
      <c r="H44" s="167">
        <v>282</v>
      </c>
      <c r="I44" s="167">
        <v>42</v>
      </c>
      <c r="J44" s="167">
        <v>12</v>
      </c>
      <c r="K44" s="167">
        <v>68</v>
      </c>
      <c r="L44" s="167">
        <v>33</v>
      </c>
      <c r="M44" s="167">
        <v>111</v>
      </c>
      <c r="N44" s="169">
        <v>429</v>
      </c>
      <c r="P44" t="s">
        <v>200</v>
      </c>
      <c r="R44">
        <v>0</v>
      </c>
      <c r="S44" t="s">
        <v>199</v>
      </c>
      <c r="T44" t="s">
        <v>204</v>
      </c>
      <c r="U44">
        <f>R43/5</f>
        <v>4148.8</v>
      </c>
    </row>
    <row r="45" spans="1:21" ht="15.75" thickBot="1" x14ac:dyDescent="0.3">
      <c r="A45" s="121" t="s">
        <v>101</v>
      </c>
      <c r="B45" s="162">
        <v>665</v>
      </c>
      <c r="C45" s="43">
        <v>1879</v>
      </c>
      <c r="D45" s="43">
        <v>643</v>
      </c>
      <c r="E45" s="43">
        <v>22</v>
      </c>
      <c r="F45" s="43">
        <v>315</v>
      </c>
      <c r="G45" s="43">
        <v>8</v>
      </c>
      <c r="H45" s="43">
        <v>135</v>
      </c>
      <c r="I45" s="43">
        <v>51</v>
      </c>
      <c r="J45" s="43">
        <v>7</v>
      </c>
      <c r="K45" s="43">
        <v>42</v>
      </c>
      <c r="L45" s="43">
        <v>33</v>
      </c>
      <c r="M45" s="43">
        <v>58</v>
      </c>
      <c r="N45" s="187">
        <v>216</v>
      </c>
      <c r="P45" t="s">
        <v>201</v>
      </c>
      <c r="R45">
        <v>40</v>
      </c>
    </row>
    <row r="46" spans="1:21" ht="15.75" thickBot="1" x14ac:dyDescent="0.3">
      <c r="A46" s="121" t="s">
        <v>97</v>
      </c>
      <c r="B46" s="162">
        <v>889</v>
      </c>
      <c r="C46" s="43">
        <v>1384</v>
      </c>
      <c r="D46" s="43">
        <v>632</v>
      </c>
      <c r="E46" s="43">
        <v>90</v>
      </c>
      <c r="F46" s="43">
        <v>316</v>
      </c>
      <c r="G46" s="43">
        <v>30</v>
      </c>
      <c r="H46" s="43">
        <v>101</v>
      </c>
      <c r="I46" s="43">
        <v>33</v>
      </c>
      <c r="J46" s="43">
        <v>1</v>
      </c>
      <c r="K46" s="43">
        <v>36</v>
      </c>
      <c r="L46" s="43">
        <v>16</v>
      </c>
      <c r="M46" s="43">
        <v>32</v>
      </c>
      <c r="N46" s="187">
        <v>173</v>
      </c>
      <c r="P46" t="s">
        <v>202</v>
      </c>
      <c r="R46">
        <v>3</v>
      </c>
    </row>
    <row r="47" spans="1:21" ht="15.75" thickBot="1" x14ac:dyDescent="0.3">
      <c r="A47" s="121" t="s">
        <v>102</v>
      </c>
      <c r="B47" s="162">
        <v>305</v>
      </c>
      <c r="C47" s="43">
        <v>794</v>
      </c>
      <c r="D47" s="43">
        <v>278</v>
      </c>
      <c r="E47" s="43">
        <v>36</v>
      </c>
      <c r="F47" s="43">
        <v>38</v>
      </c>
      <c r="G47" s="43">
        <v>3</v>
      </c>
      <c r="H47" s="43">
        <v>274</v>
      </c>
      <c r="I47" s="43">
        <v>5</v>
      </c>
      <c r="J47" s="43">
        <v>56</v>
      </c>
      <c r="K47" s="43">
        <v>8</v>
      </c>
      <c r="L47" s="43">
        <v>10</v>
      </c>
      <c r="M47" s="43">
        <v>80</v>
      </c>
      <c r="N47" s="187">
        <v>120</v>
      </c>
    </row>
    <row r="48" spans="1:21" ht="15.75" thickBot="1" x14ac:dyDescent="0.3">
      <c r="A48" s="121" t="s">
        <v>100</v>
      </c>
      <c r="B48" s="162">
        <v>1070</v>
      </c>
      <c r="C48" s="43">
        <v>903</v>
      </c>
      <c r="D48" s="43">
        <v>312</v>
      </c>
      <c r="E48" s="43">
        <v>161</v>
      </c>
      <c r="F48" s="43">
        <v>1159</v>
      </c>
      <c r="G48" s="43">
        <v>12</v>
      </c>
      <c r="H48" s="43">
        <v>150</v>
      </c>
      <c r="I48" s="43">
        <v>5</v>
      </c>
      <c r="J48" s="43">
        <v>31</v>
      </c>
      <c r="K48" s="43">
        <v>34</v>
      </c>
      <c r="L48" s="43">
        <v>37</v>
      </c>
      <c r="M48" s="43">
        <v>155</v>
      </c>
      <c r="N48" s="187">
        <v>371</v>
      </c>
      <c r="O48" s="108"/>
      <c r="P48" s="108"/>
      <c r="Q48" s="108"/>
    </row>
    <row r="49" spans="1:18" ht="15.75" thickBot="1" x14ac:dyDescent="0.3">
      <c r="A49" s="121" t="s">
        <v>98</v>
      </c>
      <c r="B49" s="453">
        <f t="shared" ref="B49:M49" si="7">SUM(B40)</f>
        <v>4.1879999999999997</v>
      </c>
      <c r="C49" s="436">
        <f t="shared" si="7"/>
        <v>3.0460000000000003</v>
      </c>
      <c r="D49" s="436">
        <f t="shared" si="7"/>
        <v>1.7839999999999996</v>
      </c>
      <c r="E49" s="436">
        <f t="shared" si="7"/>
        <v>4.1159999999999997</v>
      </c>
      <c r="F49" s="436">
        <f t="shared" si="7"/>
        <v>2.504</v>
      </c>
      <c r="G49" s="436">
        <f t="shared" si="7"/>
        <v>7.1059999999999999</v>
      </c>
      <c r="H49" s="436">
        <f t="shared" si="7"/>
        <v>4.9180000000000001</v>
      </c>
      <c r="I49" s="436">
        <f t="shared" si="7"/>
        <v>2.218</v>
      </c>
      <c r="J49" s="436">
        <f t="shared" si="7"/>
        <v>2.2025000000000001</v>
      </c>
      <c r="K49" s="436">
        <f t="shared" si="7"/>
        <v>4.4799999999999995</v>
      </c>
      <c r="L49" s="436">
        <f t="shared" si="7"/>
        <v>5.5849999999999991</v>
      </c>
      <c r="M49" s="485">
        <f t="shared" si="7"/>
        <v>2.7980000000000005</v>
      </c>
      <c r="N49" s="486">
        <v>3.1</v>
      </c>
      <c r="O49" s="350"/>
    </row>
    <row r="50" spans="1:18" ht="15.75" thickBot="1" x14ac:dyDescent="0.3">
      <c r="A50" s="122" t="s">
        <v>103</v>
      </c>
      <c r="B50" s="231">
        <f t="shared" ref="B50:N50" si="8">SUM(B44:B48)</f>
        <v>4673</v>
      </c>
      <c r="C50" s="231">
        <f t="shared" si="8"/>
        <v>7442</v>
      </c>
      <c r="D50" s="231">
        <f t="shared" si="8"/>
        <v>2773</v>
      </c>
      <c r="E50" s="231">
        <f t="shared" si="8"/>
        <v>373</v>
      </c>
      <c r="F50" s="231">
        <f t="shared" si="8"/>
        <v>2166</v>
      </c>
      <c r="G50" s="231">
        <f t="shared" si="8"/>
        <v>70</v>
      </c>
      <c r="H50" s="231">
        <f t="shared" si="8"/>
        <v>942</v>
      </c>
      <c r="I50" s="231">
        <f t="shared" si="8"/>
        <v>136</v>
      </c>
      <c r="J50" s="231">
        <f t="shared" si="8"/>
        <v>107</v>
      </c>
      <c r="K50" s="231">
        <f t="shared" si="8"/>
        <v>188</v>
      </c>
      <c r="L50" s="231">
        <f t="shared" si="8"/>
        <v>129</v>
      </c>
      <c r="M50" s="231">
        <f t="shared" si="8"/>
        <v>436</v>
      </c>
      <c r="N50" s="484">
        <f t="shared" si="8"/>
        <v>1309</v>
      </c>
    </row>
    <row r="51" spans="1:18" ht="15.75" thickBot="1" x14ac:dyDescent="0.3">
      <c r="A51" s="121" t="s">
        <v>104</v>
      </c>
      <c r="B51" s="126">
        <f>B50*35</f>
        <v>163555</v>
      </c>
      <c r="C51" s="127">
        <f>C50*40</f>
        <v>297680</v>
      </c>
      <c r="D51" s="127">
        <f>D50*40</f>
        <v>110920</v>
      </c>
      <c r="E51" s="127">
        <f>E50*40</f>
        <v>14920</v>
      </c>
      <c r="F51" s="127">
        <f>F50*40</f>
        <v>86640</v>
      </c>
      <c r="G51" s="127">
        <f>G50*30</f>
        <v>2100</v>
      </c>
      <c r="H51" s="127">
        <f>H50*40</f>
        <v>37680</v>
      </c>
      <c r="I51" s="127">
        <f>I50*40</f>
        <v>5440</v>
      </c>
      <c r="J51" s="127">
        <f>J50*30</f>
        <v>3210</v>
      </c>
      <c r="K51" s="127">
        <f>K50*35</f>
        <v>6580</v>
      </c>
      <c r="L51" s="127">
        <f>L50*40</f>
        <v>5160</v>
      </c>
      <c r="M51" s="127">
        <f>M50*35</f>
        <v>15260</v>
      </c>
      <c r="N51" s="128">
        <f>N50*40</f>
        <v>52360</v>
      </c>
    </row>
    <row r="52" spans="1:18" ht="15.75" thickBot="1" x14ac:dyDescent="0.3">
      <c r="A52" s="123" t="s">
        <v>105</v>
      </c>
      <c r="B52" s="487">
        <f t="shared" ref="B52:N52" si="9">B49*B51</f>
        <v>684968.34</v>
      </c>
      <c r="C52" s="488">
        <f t="shared" si="9"/>
        <v>906733.28</v>
      </c>
      <c r="D52" s="488">
        <f t="shared" si="9"/>
        <v>197881.27999999994</v>
      </c>
      <c r="E52" s="488">
        <f t="shared" si="9"/>
        <v>61410.719999999994</v>
      </c>
      <c r="F52" s="488">
        <f t="shared" si="9"/>
        <v>216946.56</v>
      </c>
      <c r="G52" s="488">
        <f t="shared" si="9"/>
        <v>14922.6</v>
      </c>
      <c r="H52" s="488">
        <f t="shared" si="9"/>
        <v>185310.24000000002</v>
      </c>
      <c r="I52" s="488">
        <f t="shared" si="9"/>
        <v>12065.92</v>
      </c>
      <c r="J52" s="488">
        <f t="shared" si="9"/>
        <v>7070.0250000000005</v>
      </c>
      <c r="K52" s="488">
        <f t="shared" si="9"/>
        <v>29478.399999999998</v>
      </c>
      <c r="L52" s="488">
        <f t="shared" si="9"/>
        <v>28818.599999999995</v>
      </c>
      <c r="M52" s="488">
        <f t="shared" si="9"/>
        <v>42697.48000000001</v>
      </c>
      <c r="N52" s="489">
        <f t="shared" si="9"/>
        <v>162316</v>
      </c>
      <c r="R52" s="356"/>
    </row>
    <row r="53" spans="1:18" ht="15.75" thickBot="1" x14ac:dyDescent="0.3">
      <c r="A53" s="585">
        <f>SUM(B52:N52)</f>
        <v>2550619.4450000003</v>
      </c>
      <c r="B53" s="586"/>
      <c r="C53" s="586"/>
      <c r="D53" s="586"/>
      <c r="E53" s="586"/>
      <c r="F53" s="586"/>
      <c r="G53" s="586"/>
      <c r="H53" s="586"/>
      <c r="I53" s="586"/>
      <c r="J53" s="586"/>
      <c r="K53" s="586"/>
      <c r="L53" s="586"/>
      <c r="M53" s="586"/>
      <c r="N53" s="587"/>
    </row>
    <row r="54" spans="1:18" ht="15.75" thickBot="1" x14ac:dyDescent="0.3"/>
    <row r="55" spans="1:18" x14ac:dyDescent="0.25">
      <c r="B55" s="490" t="s">
        <v>289</v>
      </c>
      <c r="C55" s="491" t="s">
        <v>66</v>
      </c>
      <c r="D55" s="491" t="s">
        <v>67</v>
      </c>
      <c r="E55" s="491" t="s">
        <v>68</v>
      </c>
      <c r="F55" s="491" t="s">
        <v>69</v>
      </c>
      <c r="G55" s="491" t="s">
        <v>70</v>
      </c>
      <c r="H55" s="491" t="s">
        <v>71</v>
      </c>
      <c r="I55" s="491" t="s">
        <v>31</v>
      </c>
      <c r="J55" s="491" t="s">
        <v>72</v>
      </c>
      <c r="K55" s="491" t="s">
        <v>30</v>
      </c>
      <c r="L55" s="491" t="s">
        <v>82</v>
      </c>
      <c r="M55" s="491" t="s">
        <v>73</v>
      </c>
      <c r="N55" s="492" t="s">
        <v>85</v>
      </c>
    </row>
    <row r="56" spans="1:18" x14ac:dyDescent="0.25">
      <c r="B56" s="162">
        <v>1070</v>
      </c>
      <c r="C56" s="43">
        <v>903</v>
      </c>
      <c r="D56" s="43">
        <v>312</v>
      </c>
      <c r="E56" s="43">
        <v>161</v>
      </c>
      <c r="F56" s="43">
        <v>1159</v>
      </c>
      <c r="G56" s="43">
        <v>12</v>
      </c>
      <c r="H56" s="43">
        <v>150</v>
      </c>
      <c r="I56" s="43">
        <v>5</v>
      </c>
      <c r="J56" s="43">
        <v>31</v>
      </c>
      <c r="K56" s="43">
        <v>34</v>
      </c>
      <c r="L56" s="43">
        <v>37</v>
      </c>
      <c r="M56" s="43">
        <v>155</v>
      </c>
      <c r="N56" s="187">
        <v>371</v>
      </c>
      <c r="O56" s="108"/>
    </row>
    <row r="57" spans="1:18" x14ac:dyDescent="0.25">
      <c r="B57" s="162">
        <v>35</v>
      </c>
      <c r="C57" s="43">
        <v>40</v>
      </c>
      <c r="D57" s="43">
        <v>40</v>
      </c>
      <c r="E57" s="43">
        <v>40</v>
      </c>
      <c r="F57" s="43">
        <v>40</v>
      </c>
      <c r="G57" s="43">
        <v>30</v>
      </c>
      <c r="H57" s="43">
        <v>40</v>
      </c>
      <c r="I57" s="43">
        <v>40</v>
      </c>
      <c r="J57" s="43">
        <v>30</v>
      </c>
      <c r="K57" s="43">
        <v>35</v>
      </c>
      <c r="L57" s="43">
        <v>40</v>
      </c>
      <c r="M57" s="43">
        <v>35</v>
      </c>
      <c r="N57" s="187">
        <v>40</v>
      </c>
    </row>
    <row r="58" spans="1:18" x14ac:dyDescent="0.25">
      <c r="B58" s="64">
        <v>4.1500000000000004</v>
      </c>
      <c r="C58" s="64">
        <v>2.5499999999999998</v>
      </c>
      <c r="D58" s="64">
        <v>1.78</v>
      </c>
      <c r="E58" s="64">
        <v>3.86</v>
      </c>
      <c r="F58" s="64">
        <v>1.81</v>
      </c>
      <c r="G58" s="64">
        <v>7.88</v>
      </c>
      <c r="H58" s="64">
        <v>4.75</v>
      </c>
      <c r="I58" s="64">
        <v>1.23</v>
      </c>
      <c r="J58" s="64">
        <v>2.44</v>
      </c>
      <c r="K58" s="64">
        <v>5.52</v>
      </c>
      <c r="L58" s="64">
        <v>0.9</v>
      </c>
      <c r="M58" s="64">
        <v>2.97</v>
      </c>
      <c r="N58" s="417">
        <v>3.01</v>
      </c>
      <c r="O58" s="493"/>
      <c r="P58" s="39"/>
    </row>
    <row r="59" spans="1:18" x14ac:dyDescent="0.25">
      <c r="B59" s="494">
        <f t="shared" ref="B59:N59" si="10">SUM((B56*B57)*B58)</f>
        <v>155417.5</v>
      </c>
      <c r="C59" s="495">
        <f t="shared" si="10"/>
        <v>92106</v>
      </c>
      <c r="D59" s="495">
        <f t="shared" si="10"/>
        <v>22214.400000000001</v>
      </c>
      <c r="E59" s="495">
        <f t="shared" si="10"/>
        <v>24858.399999999998</v>
      </c>
      <c r="F59" s="495">
        <f t="shared" si="10"/>
        <v>83911.6</v>
      </c>
      <c r="G59" s="495">
        <f t="shared" si="10"/>
        <v>2836.8</v>
      </c>
      <c r="H59" s="495">
        <f t="shared" si="10"/>
        <v>28500</v>
      </c>
      <c r="I59" s="495">
        <f t="shared" si="10"/>
        <v>246</v>
      </c>
      <c r="J59" s="495">
        <f t="shared" si="10"/>
        <v>2269.1999999999998</v>
      </c>
      <c r="K59" s="495">
        <f t="shared" si="10"/>
        <v>6568.7999999999993</v>
      </c>
      <c r="L59" s="495">
        <f t="shared" si="10"/>
        <v>1332</v>
      </c>
      <c r="M59" s="495">
        <f t="shared" si="10"/>
        <v>16112.250000000002</v>
      </c>
      <c r="N59" s="496">
        <f t="shared" si="10"/>
        <v>44668.399999999994</v>
      </c>
      <c r="P59" s="497">
        <f>SUM(B59:N59)</f>
        <v>481041.35</v>
      </c>
    </row>
    <row r="60" spans="1:18" ht="15.75" thickBot="1" x14ac:dyDescent="0.3">
      <c r="B60" s="95">
        <f t="shared" ref="B60:N60" si="11">SUM(B56*B57)</f>
        <v>37450</v>
      </c>
      <c r="C60" s="96">
        <f t="shared" si="11"/>
        <v>36120</v>
      </c>
      <c r="D60" s="96">
        <f t="shared" si="11"/>
        <v>12480</v>
      </c>
      <c r="E60" s="96">
        <f t="shared" si="11"/>
        <v>6440</v>
      </c>
      <c r="F60" s="96">
        <f t="shared" si="11"/>
        <v>46360</v>
      </c>
      <c r="G60" s="96">
        <f t="shared" si="11"/>
        <v>360</v>
      </c>
      <c r="H60" s="96">
        <f t="shared" si="11"/>
        <v>6000</v>
      </c>
      <c r="I60" s="96">
        <f t="shared" si="11"/>
        <v>200</v>
      </c>
      <c r="J60" s="96">
        <f t="shared" si="11"/>
        <v>930</v>
      </c>
      <c r="K60" s="96">
        <f t="shared" si="11"/>
        <v>1190</v>
      </c>
      <c r="L60" s="96">
        <f t="shared" si="11"/>
        <v>1480</v>
      </c>
      <c r="M60" s="96">
        <f t="shared" si="11"/>
        <v>5425</v>
      </c>
      <c r="N60" s="218">
        <f t="shared" si="11"/>
        <v>14840</v>
      </c>
      <c r="P60">
        <f>SUM(B60:N60)</f>
        <v>169275</v>
      </c>
    </row>
    <row r="61" spans="1:18" x14ac:dyDescent="0.25">
      <c r="P61" s="39">
        <f>SUM(P59/P60)</f>
        <v>2.8417743317087578</v>
      </c>
    </row>
    <row r="65" spans="1:21" x14ac:dyDescent="0.25">
      <c r="A65" t="s">
        <v>292</v>
      </c>
    </row>
    <row r="66" spans="1:21" x14ac:dyDescent="0.25">
      <c r="A66" s="43"/>
      <c r="B66" s="43" t="s">
        <v>65</v>
      </c>
      <c r="C66" s="43" t="s">
        <v>66</v>
      </c>
      <c r="D66" s="43" t="s">
        <v>67</v>
      </c>
      <c r="E66" s="43" t="s">
        <v>68</v>
      </c>
      <c r="F66" s="43" t="s">
        <v>69</v>
      </c>
      <c r="G66" s="43" t="s">
        <v>70</v>
      </c>
      <c r="H66" s="43" t="s">
        <v>71</v>
      </c>
      <c r="I66" s="43" t="s">
        <v>31</v>
      </c>
      <c r="J66" s="43" t="s">
        <v>72</v>
      </c>
      <c r="K66" s="43" t="s">
        <v>30</v>
      </c>
      <c r="L66" s="43" t="s">
        <v>78</v>
      </c>
      <c r="M66" s="43" t="s">
        <v>73</v>
      </c>
      <c r="N66" s="43" t="s">
        <v>79</v>
      </c>
      <c r="O66" s="43" t="s">
        <v>80</v>
      </c>
      <c r="P66" s="43" t="s">
        <v>81</v>
      </c>
      <c r="Q66" s="43" t="s">
        <v>82</v>
      </c>
      <c r="R66" s="43" t="s">
        <v>84</v>
      </c>
      <c r="S66" s="43" t="s">
        <v>83</v>
      </c>
      <c r="T66" s="43" t="s">
        <v>148</v>
      </c>
      <c r="U66" s="43" t="s">
        <v>18</v>
      </c>
    </row>
    <row r="67" spans="1:21" x14ac:dyDescent="0.25">
      <c r="A67" s="43" t="s">
        <v>74</v>
      </c>
      <c r="B67" s="64">
        <v>3.15</v>
      </c>
      <c r="C67" s="64">
        <v>2.21</v>
      </c>
      <c r="D67" s="64">
        <v>1.4</v>
      </c>
      <c r="E67" s="64">
        <v>3.78</v>
      </c>
      <c r="F67" s="64">
        <v>2.06</v>
      </c>
      <c r="G67" s="64">
        <v>9.1999999999999993</v>
      </c>
      <c r="H67" s="64">
        <v>4.62</v>
      </c>
      <c r="I67" s="64">
        <v>1.56</v>
      </c>
      <c r="J67" s="64">
        <v>2.0299999999999998</v>
      </c>
      <c r="K67" s="64">
        <v>4.6500000000000004</v>
      </c>
      <c r="L67" s="64">
        <v>5.5</v>
      </c>
      <c r="M67" s="64">
        <v>1.78</v>
      </c>
      <c r="N67" s="64">
        <v>10.63</v>
      </c>
      <c r="O67" s="64">
        <v>16.190000000000001</v>
      </c>
      <c r="P67" s="64">
        <v>4.17</v>
      </c>
      <c r="Q67" s="64">
        <v>0.99</v>
      </c>
      <c r="R67" s="64">
        <v>4.1500000000000004</v>
      </c>
      <c r="S67" s="64">
        <v>1.6</v>
      </c>
      <c r="T67" s="64">
        <v>1.25</v>
      </c>
      <c r="U67" s="64" t="s">
        <v>290</v>
      </c>
    </row>
    <row r="68" spans="1:21" x14ac:dyDescent="0.25">
      <c r="A68" s="43" t="s">
        <v>75</v>
      </c>
      <c r="B68" s="64">
        <v>3.23</v>
      </c>
      <c r="C68" s="64">
        <v>2.09</v>
      </c>
      <c r="D68" s="64">
        <v>1.2</v>
      </c>
      <c r="E68" s="64">
        <v>3.33</v>
      </c>
      <c r="F68" s="64">
        <v>1.44</v>
      </c>
      <c r="G68" s="64">
        <v>7.55</v>
      </c>
      <c r="H68" s="64">
        <v>4.5</v>
      </c>
      <c r="I68" s="64">
        <v>1.88</v>
      </c>
      <c r="J68" s="64">
        <v>2.8</v>
      </c>
      <c r="K68" s="64">
        <v>5.1100000000000003</v>
      </c>
      <c r="L68" s="64">
        <v>6</v>
      </c>
      <c r="M68" s="64">
        <v>1.36</v>
      </c>
      <c r="N68" s="64">
        <v>10.7</v>
      </c>
      <c r="O68" s="64">
        <v>13.06</v>
      </c>
      <c r="P68" s="64">
        <v>5.63</v>
      </c>
      <c r="Q68" s="64">
        <v>1</v>
      </c>
      <c r="R68" s="64">
        <v>4.1100000000000003</v>
      </c>
      <c r="S68" s="64">
        <v>1.74</v>
      </c>
      <c r="T68" s="64">
        <v>1.25</v>
      </c>
      <c r="U68" s="64" t="s">
        <v>290</v>
      </c>
    </row>
    <row r="69" spans="1:21" x14ac:dyDescent="0.25">
      <c r="A69" s="43" t="s">
        <v>76</v>
      </c>
      <c r="B69" s="64">
        <v>3.19</v>
      </c>
      <c r="C69" s="64">
        <v>2.36</v>
      </c>
      <c r="D69" s="64">
        <v>1.88</v>
      </c>
      <c r="E69" s="64">
        <v>3.88</v>
      </c>
      <c r="F69" s="64">
        <v>2.0299999999999998</v>
      </c>
      <c r="G69" s="64">
        <v>5.61</v>
      </c>
      <c r="H69" s="64">
        <v>4.63</v>
      </c>
      <c r="I69" s="64">
        <v>1.82</v>
      </c>
      <c r="J69" s="64" t="s">
        <v>290</v>
      </c>
      <c r="K69" s="64">
        <v>1.33</v>
      </c>
      <c r="L69" s="64">
        <v>5</v>
      </c>
      <c r="M69" s="64">
        <v>2.39</v>
      </c>
      <c r="N69" s="64">
        <v>9.19</v>
      </c>
      <c r="O69" s="64">
        <v>14.2</v>
      </c>
      <c r="P69" s="64" t="s">
        <v>290</v>
      </c>
      <c r="Q69" s="64">
        <v>2.75</v>
      </c>
      <c r="R69" s="64">
        <v>4.1500000000000004</v>
      </c>
      <c r="S69" s="64" t="s">
        <v>290</v>
      </c>
      <c r="T69" s="64">
        <v>1</v>
      </c>
      <c r="U69" s="64" t="s">
        <v>290</v>
      </c>
    </row>
    <row r="70" spans="1:21" x14ac:dyDescent="0.25">
      <c r="A70" s="43" t="s">
        <v>102</v>
      </c>
      <c r="B70" s="64">
        <v>3.62</v>
      </c>
      <c r="C70" s="64">
        <v>2.41</v>
      </c>
      <c r="D70" s="64">
        <v>1.74</v>
      </c>
      <c r="E70" s="64">
        <v>3.92</v>
      </c>
      <c r="F70" s="64">
        <v>1.29</v>
      </c>
      <c r="G70" s="64">
        <v>7.57</v>
      </c>
      <c r="H70" s="64">
        <v>4.24</v>
      </c>
      <c r="I70" s="64">
        <v>2.63</v>
      </c>
      <c r="J70" s="64">
        <v>2.63</v>
      </c>
      <c r="K70" s="64">
        <v>4.9000000000000004</v>
      </c>
      <c r="L70" s="64" t="s">
        <v>290</v>
      </c>
      <c r="M70" s="64">
        <v>2.48</v>
      </c>
      <c r="N70" s="64">
        <v>11.43</v>
      </c>
      <c r="O70" s="64">
        <v>14.89</v>
      </c>
      <c r="P70" s="64">
        <v>12.71</v>
      </c>
      <c r="Q70" s="64">
        <v>0.69</v>
      </c>
      <c r="R70" s="64">
        <v>3.95</v>
      </c>
      <c r="S70" s="64">
        <v>1.55</v>
      </c>
      <c r="T70" s="64">
        <v>1.5</v>
      </c>
      <c r="U70" s="64" t="s">
        <v>290</v>
      </c>
    </row>
    <row r="71" spans="1:21" x14ac:dyDescent="0.25">
      <c r="A71" s="43" t="s">
        <v>77</v>
      </c>
      <c r="B71" s="64">
        <v>3.22</v>
      </c>
      <c r="C71" s="64">
        <v>2</v>
      </c>
      <c r="D71" s="64">
        <v>0.84</v>
      </c>
      <c r="E71" s="64">
        <v>2.77</v>
      </c>
      <c r="F71" s="64">
        <v>1.1399999999999999</v>
      </c>
      <c r="G71" s="64">
        <v>5.53</v>
      </c>
      <c r="H71" s="64">
        <v>3.56</v>
      </c>
      <c r="I71" s="64">
        <v>1.37</v>
      </c>
      <c r="J71" s="64">
        <v>1.64</v>
      </c>
      <c r="K71" s="64">
        <v>4.5999999999999996</v>
      </c>
      <c r="L71" s="64">
        <v>3.91</v>
      </c>
      <c r="M71" s="64">
        <v>1</v>
      </c>
      <c r="N71" s="64">
        <v>14.75</v>
      </c>
      <c r="O71" s="64">
        <v>12.66</v>
      </c>
      <c r="P71" s="64">
        <v>4.9000000000000004</v>
      </c>
      <c r="Q71" s="64">
        <v>0.66</v>
      </c>
      <c r="R71" s="64">
        <v>3.34</v>
      </c>
      <c r="S71" s="64">
        <v>1.44</v>
      </c>
      <c r="T71" s="64">
        <v>1.07</v>
      </c>
      <c r="U71" s="64" t="s">
        <v>290</v>
      </c>
    </row>
    <row r="72" spans="1:21" x14ac:dyDescent="0.25">
      <c r="A72" s="43" t="s">
        <v>86</v>
      </c>
      <c r="B72" s="64">
        <f t="shared" ref="B72:T72" si="12">AVERAGE(B67:B71)</f>
        <v>3.282</v>
      </c>
      <c r="C72" s="64">
        <f t="shared" si="12"/>
        <v>2.214</v>
      </c>
      <c r="D72" s="64">
        <f t="shared" si="12"/>
        <v>1.4119999999999999</v>
      </c>
      <c r="E72" s="64">
        <f t="shared" si="12"/>
        <v>3.536</v>
      </c>
      <c r="F72" s="64">
        <f t="shared" si="12"/>
        <v>1.5919999999999999</v>
      </c>
      <c r="G72" s="64">
        <f t="shared" si="12"/>
        <v>7.0920000000000005</v>
      </c>
      <c r="H72" s="64">
        <f t="shared" si="12"/>
        <v>4.3100000000000005</v>
      </c>
      <c r="I72" s="64">
        <f t="shared" si="12"/>
        <v>1.8519999999999999</v>
      </c>
      <c r="J72" s="64">
        <f t="shared" si="12"/>
        <v>2.2749999999999999</v>
      </c>
      <c r="K72" s="64">
        <f t="shared" si="12"/>
        <v>4.1180000000000003</v>
      </c>
      <c r="L72" s="64">
        <f t="shared" si="12"/>
        <v>5.1025</v>
      </c>
      <c r="M72" s="64">
        <f t="shared" si="12"/>
        <v>1.802</v>
      </c>
      <c r="N72" s="64">
        <f t="shared" si="12"/>
        <v>11.34</v>
      </c>
      <c r="O72" s="64">
        <f t="shared" si="12"/>
        <v>14.2</v>
      </c>
      <c r="P72" s="64">
        <f t="shared" si="12"/>
        <v>6.8525000000000009</v>
      </c>
      <c r="Q72" s="64">
        <f t="shared" si="12"/>
        <v>1.218</v>
      </c>
      <c r="R72" s="64">
        <f t="shared" si="12"/>
        <v>3.9400000000000004</v>
      </c>
      <c r="S72" s="64">
        <f t="shared" si="12"/>
        <v>1.5825</v>
      </c>
      <c r="T72" s="64">
        <f t="shared" si="12"/>
        <v>1.214</v>
      </c>
      <c r="U72" s="64">
        <v>0</v>
      </c>
    </row>
    <row r="74" spans="1:21" ht="15.75" thickBot="1" x14ac:dyDescent="0.3"/>
    <row r="75" spans="1:21" ht="15.75" thickBot="1" x14ac:dyDescent="0.3">
      <c r="A75" s="65"/>
      <c r="B75" s="124" t="s">
        <v>65</v>
      </c>
      <c r="C75" s="124" t="s">
        <v>66</v>
      </c>
      <c r="D75" s="124" t="s">
        <v>67</v>
      </c>
      <c r="E75" s="124" t="s">
        <v>68</v>
      </c>
      <c r="F75" s="124" t="s">
        <v>69</v>
      </c>
      <c r="G75" s="124" t="s">
        <v>70</v>
      </c>
      <c r="H75" s="124" t="s">
        <v>71</v>
      </c>
      <c r="I75" s="124" t="s">
        <v>31</v>
      </c>
      <c r="J75" s="124" t="s">
        <v>72</v>
      </c>
      <c r="K75" s="124" t="s">
        <v>30</v>
      </c>
      <c r="L75" s="124" t="s">
        <v>82</v>
      </c>
      <c r="M75" s="124" t="s">
        <v>73</v>
      </c>
      <c r="N75" s="124" t="s">
        <v>85</v>
      </c>
      <c r="P75" s="349" t="s">
        <v>198</v>
      </c>
      <c r="R75" s="74">
        <v>25222</v>
      </c>
      <c r="S75" t="s">
        <v>199</v>
      </c>
      <c r="T75" t="s">
        <v>203</v>
      </c>
      <c r="U75" s="356">
        <f>A85/R75</f>
        <v>95.904955990801668</v>
      </c>
    </row>
    <row r="76" spans="1:21" ht="15.75" thickBot="1" x14ac:dyDescent="0.3">
      <c r="A76" s="121" t="s">
        <v>96</v>
      </c>
      <c r="B76" s="161">
        <v>1806</v>
      </c>
      <c r="C76" s="167">
        <v>2891</v>
      </c>
      <c r="D76" s="167">
        <v>1047</v>
      </c>
      <c r="E76" s="167">
        <v>51</v>
      </c>
      <c r="F76" s="167">
        <v>299</v>
      </c>
      <c r="G76" s="167">
        <v>16</v>
      </c>
      <c r="H76" s="167">
        <v>355</v>
      </c>
      <c r="I76" s="167">
        <v>103</v>
      </c>
      <c r="J76" s="167">
        <v>18</v>
      </c>
      <c r="K76" s="167">
        <v>24</v>
      </c>
      <c r="L76" s="167">
        <v>50</v>
      </c>
      <c r="M76" s="167">
        <v>88</v>
      </c>
      <c r="N76" s="169">
        <v>402</v>
      </c>
      <c r="P76" t="s">
        <v>200</v>
      </c>
      <c r="R76">
        <v>0</v>
      </c>
      <c r="S76" t="s">
        <v>199</v>
      </c>
      <c r="T76" t="s">
        <v>204</v>
      </c>
      <c r="U76">
        <f>R75/5</f>
        <v>5044.3999999999996</v>
      </c>
    </row>
    <row r="77" spans="1:21" ht="15.75" thickBot="1" x14ac:dyDescent="0.3">
      <c r="A77" s="121" t="s">
        <v>101</v>
      </c>
      <c r="B77" s="162">
        <v>1191</v>
      </c>
      <c r="C77" s="43">
        <v>1205</v>
      </c>
      <c r="D77" s="43">
        <v>599</v>
      </c>
      <c r="E77" s="43">
        <v>32</v>
      </c>
      <c r="F77" s="43">
        <v>459</v>
      </c>
      <c r="G77" s="43">
        <v>12</v>
      </c>
      <c r="H77" s="43">
        <v>109</v>
      </c>
      <c r="I77" s="43">
        <v>44</v>
      </c>
      <c r="J77" s="43">
        <v>11</v>
      </c>
      <c r="K77" s="43">
        <v>67</v>
      </c>
      <c r="L77" s="43">
        <v>12</v>
      </c>
      <c r="M77" s="43">
        <v>36</v>
      </c>
      <c r="N77" s="187">
        <v>298</v>
      </c>
      <c r="P77" t="s">
        <v>201</v>
      </c>
      <c r="R77">
        <v>48</v>
      </c>
    </row>
    <row r="78" spans="1:21" ht="15.75" thickBot="1" x14ac:dyDescent="0.3">
      <c r="A78" s="121" t="s">
        <v>97</v>
      </c>
      <c r="B78" s="162">
        <v>995</v>
      </c>
      <c r="C78" s="43">
        <v>963</v>
      </c>
      <c r="D78" s="43">
        <v>406</v>
      </c>
      <c r="E78" s="43">
        <v>10</v>
      </c>
      <c r="F78" s="43">
        <v>400</v>
      </c>
      <c r="G78" s="43">
        <v>5</v>
      </c>
      <c r="H78" s="43">
        <v>55</v>
      </c>
      <c r="I78" s="43">
        <v>52</v>
      </c>
      <c r="J78" s="43">
        <v>0</v>
      </c>
      <c r="K78" s="43">
        <v>4</v>
      </c>
      <c r="L78" s="43">
        <v>5</v>
      </c>
      <c r="M78" s="43">
        <v>25</v>
      </c>
      <c r="N78" s="187">
        <v>171</v>
      </c>
      <c r="P78" t="s">
        <v>202</v>
      </c>
      <c r="R78">
        <v>4</v>
      </c>
    </row>
    <row r="79" spans="1:21" ht="15.75" thickBot="1" x14ac:dyDescent="0.3">
      <c r="A79" s="121" t="s">
        <v>102</v>
      </c>
      <c r="B79" s="162">
        <v>486</v>
      </c>
      <c r="C79" s="43">
        <v>1203</v>
      </c>
      <c r="D79" s="43">
        <v>624</v>
      </c>
      <c r="E79" s="43">
        <v>13</v>
      </c>
      <c r="F79" s="43">
        <v>32</v>
      </c>
      <c r="G79" s="43">
        <v>6</v>
      </c>
      <c r="H79" s="43">
        <v>156</v>
      </c>
      <c r="I79" s="43">
        <v>11</v>
      </c>
      <c r="J79" s="43">
        <v>3</v>
      </c>
      <c r="K79" s="43">
        <v>75</v>
      </c>
      <c r="L79" s="43">
        <v>20</v>
      </c>
      <c r="M79" s="43">
        <v>60</v>
      </c>
      <c r="N79" s="187">
        <v>78</v>
      </c>
    </row>
    <row r="80" spans="1:21" ht="15.75" thickBot="1" x14ac:dyDescent="0.3">
      <c r="A80" s="121" t="s">
        <v>100</v>
      </c>
      <c r="B80" s="162">
        <v>1696</v>
      </c>
      <c r="C80" s="43">
        <v>2146</v>
      </c>
      <c r="D80" s="43">
        <v>1006</v>
      </c>
      <c r="E80" s="43">
        <v>179</v>
      </c>
      <c r="F80" s="43">
        <v>1409</v>
      </c>
      <c r="G80" s="43">
        <v>42</v>
      </c>
      <c r="H80" s="43">
        <v>837</v>
      </c>
      <c r="I80" s="43">
        <v>22</v>
      </c>
      <c r="J80" s="43">
        <v>108</v>
      </c>
      <c r="K80" s="43">
        <v>58</v>
      </c>
      <c r="L80" s="43">
        <v>61</v>
      </c>
      <c r="M80" s="43">
        <v>181</v>
      </c>
      <c r="N80" s="187">
        <v>394</v>
      </c>
      <c r="O80" s="108"/>
      <c r="P80" s="108"/>
      <c r="Q80" s="108"/>
    </row>
    <row r="81" spans="1:18" ht="15.75" thickBot="1" x14ac:dyDescent="0.3">
      <c r="A81" s="121" t="s">
        <v>98</v>
      </c>
      <c r="B81" s="453">
        <f t="shared" ref="B81:M81" si="13">SUM(B72)</f>
        <v>3.282</v>
      </c>
      <c r="C81" s="436">
        <f t="shared" si="13"/>
        <v>2.214</v>
      </c>
      <c r="D81" s="436">
        <f t="shared" si="13"/>
        <v>1.4119999999999999</v>
      </c>
      <c r="E81" s="436">
        <f t="shared" si="13"/>
        <v>3.536</v>
      </c>
      <c r="F81" s="436">
        <f t="shared" si="13"/>
        <v>1.5919999999999999</v>
      </c>
      <c r="G81" s="436">
        <f t="shared" si="13"/>
        <v>7.0920000000000005</v>
      </c>
      <c r="H81" s="436">
        <f t="shared" si="13"/>
        <v>4.3100000000000005</v>
      </c>
      <c r="I81" s="436">
        <f t="shared" si="13"/>
        <v>1.8519999999999999</v>
      </c>
      <c r="J81" s="436">
        <f t="shared" si="13"/>
        <v>2.2749999999999999</v>
      </c>
      <c r="K81" s="436">
        <f t="shared" si="13"/>
        <v>4.1180000000000003</v>
      </c>
      <c r="L81" s="436">
        <f t="shared" si="13"/>
        <v>5.1025</v>
      </c>
      <c r="M81" s="485">
        <f t="shared" si="13"/>
        <v>1.802</v>
      </c>
      <c r="N81" s="486">
        <v>2.96</v>
      </c>
      <c r="O81" s="350"/>
    </row>
    <row r="82" spans="1:18" ht="15.75" thickBot="1" x14ac:dyDescent="0.3">
      <c r="A82" s="122" t="s">
        <v>103</v>
      </c>
      <c r="B82" s="231">
        <f t="shared" ref="B82:N82" si="14">SUM(B76:B80)</f>
        <v>6174</v>
      </c>
      <c r="C82" s="231">
        <f t="shared" si="14"/>
        <v>8408</v>
      </c>
      <c r="D82" s="231">
        <f t="shared" si="14"/>
        <v>3682</v>
      </c>
      <c r="E82" s="231">
        <f t="shared" si="14"/>
        <v>285</v>
      </c>
      <c r="F82" s="231">
        <f t="shared" si="14"/>
        <v>2599</v>
      </c>
      <c r="G82" s="231">
        <f t="shared" si="14"/>
        <v>81</v>
      </c>
      <c r="H82" s="231">
        <f t="shared" si="14"/>
        <v>1512</v>
      </c>
      <c r="I82" s="231">
        <f t="shared" si="14"/>
        <v>232</v>
      </c>
      <c r="J82" s="231">
        <f t="shared" si="14"/>
        <v>140</v>
      </c>
      <c r="K82" s="231">
        <f t="shared" si="14"/>
        <v>228</v>
      </c>
      <c r="L82" s="231">
        <f t="shared" si="14"/>
        <v>148</v>
      </c>
      <c r="M82" s="231">
        <f t="shared" si="14"/>
        <v>390</v>
      </c>
      <c r="N82" s="484">
        <f t="shared" si="14"/>
        <v>1343</v>
      </c>
    </row>
    <row r="83" spans="1:18" ht="15.75" thickBot="1" x14ac:dyDescent="0.3">
      <c r="A83" s="121" t="s">
        <v>104</v>
      </c>
      <c r="B83" s="126">
        <f>B82*35</f>
        <v>216090</v>
      </c>
      <c r="C83" s="127">
        <f>C82*40</f>
        <v>336320</v>
      </c>
      <c r="D83" s="127">
        <f>D82*40</f>
        <v>147280</v>
      </c>
      <c r="E83" s="127">
        <f>E82*40</f>
        <v>11400</v>
      </c>
      <c r="F83" s="127">
        <f>F82*40</f>
        <v>103960</v>
      </c>
      <c r="G83" s="127">
        <f>G82*30</f>
        <v>2430</v>
      </c>
      <c r="H83" s="127">
        <f>H82*40</f>
        <v>60480</v>
      </c>
      <c r="I83" s="127">
        <f>I82*40</f>
        <v>9280</v>
      </c>
      <c r="J83" s="127">
        <f>J82*30</f>
        <v>4200</v>
      </c>
      <c r="K83" s="127">
        <f>K82*35</f>
        <v>7980</v>
      </c>
      <c r="L83" s="127">
        <f>L82*40</f>
        <v>5920</v>
      </c>
      <c r="M83" s="127">
        <f>M82*35</f>
        <v>13650</v>
      </c>
      <c r="N83" s="128">
        <f>N82*40</f>
        <v>53720</v>
      </c>
    </row>
    <row r="84" spans="1:18" ht="15.75" thickBot="1" x14ac:dyDescent="0.3">
      <c r="A84" s="123" t="s">
        <v>105</v>
      </c>
      <c r="B84" s="487">
        <f t="shared" ref="B84:N84" si="15">B81*B83</f>
        <v>709207.38</v>
      </c>
      <c r="C84" s="488">
        <f t="shared" si="15"/>
        <v>744612.48</v>
      </c>
      <c r="D84" s="488">
        <f t="shared" si="15"/>
        <v>207959.36</v>
      </c>
      <c r="E84" s="488">
        <f t="shared" si="15"/>
        <v>40310.400000000001</v>
      </c>
      <c r="F84" s="488">
        <f t="shared" si="15"/>
        <v>165504.31999999998</v>
      </c>
      <c r="G84" s="488">
        <f t="shared" si="15"/>
        <v>17233.560000000001</v>
      </c>
      <c r="H84" s="488">
        <f t="shared" si="15"/>
        <v>260668.80000000002</v>
      </c>
      <c r="I84" s="488">
        <f t="shared" si="15"/>
        <v>17186.559999999998</v>
      </c>
      <c r="J84" s="488">
        <f t="shared" si="15"/>
        <v>9555</v>
      </c>
      <c r="K84" s="488">
        <f t="shared" si="15"/>
        <v>32861.64</v>
      </c>
      <c r="L84" s="488">
        <f t="shared" si="15"/>
        <v>30206.799999999999</v>
      </c>
      <c r="M84" s="488">
        <f t="shared" si="15"/>
        <v>24597.3</v>
      </c>
      <c r="N84" s="489">
        <f t="shared" si="15"/>
        <v>159011.20000000001</v>
      </c>
      <c r="R84" s="356"/>
    </row>
    <row r="85" spans="1:18" ht="15.75" thickBot="1" x14ac:dyDescent="0.3">
      <c r="A85" s="585">
        <f>SUM(B84:N84)</f>
        <v>2418914.7999999998</v>
      </c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7"/>
    </row>
    <row r="86" spans="1:18" ht="15.75" thickBot="1" x14ac:dyDescent="0.3"/>
    <row r="87" spans="1:18" x14ac:dyDescent="0.25">
      <c r="B87" s="490" t="s">
        <v>289</v>
      </c>
      <c r="C87" s="491" t="s">
        <v>66</v>
      </c>
      <c r="D87" s="491" t="s">
        <v>67</v>
      </c>
      <c r="E87" s="491" t="s">
        <v>68</v>
      </c>
      <c r="F87" s="491" t="s">
        <v>69</v>
      </c>
      <c r="G87" s="491" t="s">
        <v>70</v>
      </c>
      <c r="H87" s="491" t="s">
        <v>71</v>
      </c>
      <c r="I87" s="491" t="s">
        <v>31</v>
      </c>
      <c r="J87" s="491" t="s">
        <v>72</v>
      </c>
      <c r="K87" s="491" t="s">
        <v>30</v>
      </c>
      <c r="L87" s="491" t="s">
        <v>82</v>
      </c>
      <c r="M87" s="491" t="s">
        <v>73</v>
      </c>
      <c r="N87" s="492" t="s">
        <v>85</v>
      </c>
    </row>
    <row r="88" spans="1:18" x14ac:dyDescent="0.25">
      <c r="B88" s="162">
        <v>1696</v>
      </c>
      <c r="C88" s="43">
        <v>2146</v>
      </c>
      <c r="D88" s="43">
        <v>1006</v>
      </c>
      <c r="E88" s="43">
        <v>179</v>
      </c>
      <c r="F88" s="43">
        <v>1409</v>
      </c>
      <c r="G88" s="43">
        <v>42</v>
      </c>
      <c r="H88" s="43">
        <v>837</v>
      </c>
      <c r="I88" s="43">
        <v>22</v>
      </c>
      <c r="J88" s="43">
        <v>108</v>
      </c>
      <c r="K88" s="43">
        <v>58</v>
      </c>
      <c r="L88" s="43">
        <v>61</v>
      </c>
      <c r="M88" s="43">
        <v>181</v>
      </c>
      <c r="N88" s="187">
        <v>394</v>
      </c>
      <c r="O88" s="108"/>
    </row>
    <row r="89" spans="1:18" x14ac:dyDescent="0.25">
      <c r="B89" s="162">
        <v>35</v>
      </c>
      <c r="C89" s="43">
        <v>40</v>
      </c>
      <c r="D89" s="43">
        <v>40</v>
      </c>
      <c r="E89" s="43">
        <v>40</v>
      </c>
      <c r="F89" s="43">
        <v>40</v>
      </c>
      <c r="G89" s="43">
        <v>30</v>
      </c>
      <c r="H89" s="43">
        <v>40</v>
      </c>
      <c r="I89" s="43">
        <v>40</v>
      </c>
      <c r="J89" s="43">
        <v>30</v>
      </c>
      <c r="K89" s="43">
        <v>35</v>
      </c>
      <c r="L89" s="43">
        <v>40</v>
      </c>
      <c r="M89" s="43">
        <v>35</v>
      </c>
      <c r="N89" s="187">
        <v>40</v>
      </c>
    </row>
    <row r="90" spans="1:18" x14ac:dyDescent="0.25">
      <c r="B90" s="64">
        <v>3.22</v>
      </c>
      <c r="C90" s="64">
        <v>2</v>
      </c>
      <c r="D90" s="64">
        <v>0.84</v>
      </c>
      <c r="E90" s="64">
        <v>2.77</v>
      </c>
      <c r="F90" s="64">
        <v>1.1399999999999999</v>
      </c>
      <c r="G90" s="64">
        <v>5.53</v>
      </c>
      <c r="H90" s="64">
        <v>3.56</v>
      </c>
      <c r="I90" s="64">
        <v>1.37</v>
      </c>
      <c r="J90" s="64">
        <v>1.64</v>
      </c>
      <c r="K90" s="64">
        <v>4.5999999999999996</v>
      </c>
      <c r="L90" s="64">
        <v>0.66</v>
      </c>
      <c r="M90" s="64">
        <v>1</v>
      </c>
      <c r="N90" s="417">
        <v>2.44</v>
      </c>
      <c r="O90" s="493"/>
      <c r="P90" s="39"/>
    </row>
    <row r="91" spans="1:18" x14ac:dyDescent="0.25">
      <c r="B91" s="494">
        <f t="shared" ref="B91:N91" si="16">SUM((B88*B89)*B90)</f>
        <v>191139.20000000001</v>
      </c>
      <c r="C91" s="495">
        <f t="shared" si="16"/>
        <v>171680</v>
      </c>
      <c r="D91" s="495">
        <f t="shared" si="16"/>
        <v>33801.599999999999</v>
      </c>
      <c r="E91" s="495">
        <f t="shared" si="16"/>
        <v>19833.2</v>
      </c>
      <c r="F91" s="495">
        <f t="shared" si="16"/>
        <v>64250.399999999994</v>
      </c>
      <c r="G91" s="495">
        <f t="shared" si="16"/>
        <v>6967.8</v>
      </c>
      <c r="H91" s="495">
        <f t="shared" si="16"/>
        <v>119188.8</v>
      </c>
      <c r="I91" s="495">
        <f t="shared" si="16"/>
        <v>1205.6000000000001</v>
      </c>
      <c r="J91" s="495">
        <f t="shared" si="16"/>
        <v>5313.5999999999995</v>
      </c>
      <c r="K91" s="495">
        <f t="shared" si="16"/>
        <v>9338</v>
      </c>
      <c r="L91" s="495">
        <f t="shared" si="16"/>
        <v>1610.4</v>
      </c>
      <c r="M91" s="495">
        <f t="shared" si="16"/>
        <v>6335</v>
      </c>
      <c r="N91" s="496">
        <f t="shared" si="16"/>
        <v>38454.400000000001</v>
      </c>
      <c r="P91" s="497">
        <f>SUM(B91:N91)</f>
        <v>669118</v>
      </c>
    </row>
    <row r="92" spans="1:18" ht="15.75" thickBot="1" x14ac:dyDescent="0.3">
      <c r="B92" s="95">
        <f t="shared" ref="B92:N92" si="17">SUM(B88*B89)</f>
        <v>59360</v>
      </c>
      <c r="C92" s="96">
        <f t="shared" si="17"/>
        <v>85840</v>
      </c>
      <c r="D92" s="96">
        <f t="shared" si="17"/>
        <v>40240</v>
      </c>
      <c r="E92" s="96">
        <f t="shared" si="17"/>
        <v>7160</v>
      </c>
      <c r="F92" s="96">
        <f t="shared" si="17"/>
        <v>56360</v>
      </c>
      <c r="G92" s="96">
        <f t="shared" si="17"/>
        <v>1260</v>
      </c>
      <c r="H92" s="96">
        <f t="shared" si="17"/>
        <v>33480</v>
      </c>
      <c r="I92" s="96">
        <f t="shared" si="17"/>
        <v>880</v>
      </c>
      <c r="J92" s="96">
        <f t="shared" si="17"/>
        <v>3240</v>
      </c>
      <c r="K92" s="96">
        <f t="shared" si="17"/>
        <v>2030</v>
      </c>
      <c r="L92" s="96">
        <f t="shared" si="17"/>
        <v>2440</v>
      </c>
      <c r="M92" s="96">
        <f t="shared" si="17"/>
        <v>6335</v>
      </c>
      <c r="N92" s="218">
        <f t="shared" si="17"/>
        <v>15760</v>
      </c>
      <c r="P92">
        <f>SUM(B92:N92)</f>
        <v>314385</v>
      </c>
    </row>
    <row r="93" spans="1:18" x14ac:dyDescent="0.25">
      <c r="P93" s="39">
        <f>SUM(P91/P92)</f>
        <v>2.1283394563990012</v>
      </c>
    </row>
    <row r="97" spans="1:21" x14ac:dyDescent="0.25">
      <c r="A97" t="s">
        <v>323</v>
      </c>
    </row>
    <row r="98" spans="1:21" x14ac:dyDescent="0.25">
      <c r="A98" s="43"/>
      <c r="B98" s="43" t="s">
        <v>65</v>
      </c>
      <c r="C98" s="43" t="s">
        <v>66</v>
      </c>
      <c r="D98" s="43" t="s">
        <v>67</v>
      </c>
      <c r="E98" s="43" t="s">
        <v>68</v>
      </c>
      <c r="F98" s="43" t="s">
        <v>69</v>
      </c>
      <c r="G98" s="43" t="s">
        <v>70</v>
      </c>
      <c r="H98" s="43" t="s">
        <v>71</v>
      </c>
      <c r="I98" s="43" t="s">
        <v>31</v>
      </c>
      <c r="J98" s="43" t="s">
        <v>72</v>
      </c>
      <c r="K98" s="43" t="s">
        <v>30</v>
      </c>
      <c r="L98" s="43" t="s">
        <v>78</v>
      </c>
      <c r="M98" s="43" t="s">
        <v>73</v>
      </c>
      <c r="N98" s="43" t="s">
        <v>79</v>
      </c>
      <c r="O98" s="43" t="s">
        <v>80</v>
      </c>
      <c r="P98" s="43" t="s">
        <v>81</v>
      </c>
      <c r="Q98" s="43" t="s">
        <v>82</v>
      </c>
      <c r="R98" s="43" t="s">
        <v>84</v>
      </c>
      <c r="S98" s="43" t="s">
        <v>83</v>
      </c>
      <c r="T98" s="43" t="s">
        <v>148</v>
      </c>
      <c r="U98" s="43" t="s">
        <v>18</v>
      </c>
    </row>
    <row r="99" spans="1:21" x14ac:dyDescent="0.25">
      <c r="A99" s="43" t="s">
        <v>74</v>
      </c>
      <c r="B99" s="64">
        <v>4.74</v>
      </c>
      <c r="C99" s="64">
        <v>2.42</v>
      </c>
      <c r="D99" s="64">
        <v>1.6</v>
      </c>
      <c r="E99" s="64">
        <v>3.63</v>
      </c>
      <c r="F99" s="64">
        <v>1.4</v>
      </c>
      <c r="G99" s="64">
        <v>7.76</v>
      </c>
      <c r="H99" s="64">
        <v>4.07</v>
      </c>
      <c r="I99" s="64">
        <v>0.86</v>
      </c>
      <c r="J99" s="64">
        <v>1.32</v>
      </c>
      <c r="K99" s="64">
        <v>2.94</v>
      </c>
      <c r="L99" s="64" t="s">
        <v>290</v>
      </c>
      <c r="M99" s="64">
        <v>2.5</v>
      </c>
      <c r="N99" s="64">
        <v>7.68</v>
      </c>
      <c r="O99" s="64" t="s">
        <v>290</v>
      </c>
      <c r="P99" s="64">
        <v>4.5</v>
      </c>
      <c r="Q99" s="64">
        <v>0.66</v>
      </c>
      <c r="R99" s="64" t="s">
        <v>290</v>
      </c>
      <c r="S99" s="64" t="s">
        <v>290</v>
      </c>
      <c r="T99" s="64" t="s">
        <v>290</v>
      </c>
      <c r="U99" s="64" t="s">
        <v>290</v>
      </c>
    </row>
    <row r="100" spans="1:21" x14ac:dyDescent="0.25">
      <c r="A100" s="43" t="s">
        <v>75</v>
      </c>
      <c r="B100" s="64">
        <v>4.03</v>
      </c>
      <c r="C100" s="64">
        <v>2.08</v>
      </c>
      <c r="D100" s="64">
        <v>1.65</v>
      </c>
      <c r="E100" s="64">
        <v>3.21</v>
      </c>
      <c r="F100" s="64">
        <v>1.79</v>
      </c>
      <c r="G100" s="64">
        <v>5.38</v>
      </c>
      <c r="H100" s="64">
        <v>4.2</v>
      </c>
      <c r="I100" s="64">
        <v>2.42</v>
      </c>
      <c r="J100" s="64">
        <v>1.7</v>
      </c>
      <c r="K100" s="64">
        <v>1.43</v>
      </c>
      <c r="L100" s="64">
        <v>5.5</v>
      </c>
      <c r="M100" s="64">
        <v>0.5</v>
      </c>
      <c r="N100" s="64" t="s">
        <v>290</v>
      </c>
      <c r="O100" s="64">
        <v>13.13</v>
      </c>
      <c r="P100" s="64" t="s">
        <v>290</v>
      </c>
      <c r="Q100" s="64">
        <v>0.7</v>
      </c>
      <c r="R100" s="64">
        <v>3.4</v>
      </c>
      <c r="S100" s="64">
        <v>1</v>
      </c>
      <c r="T100" s="64" t="s">
        <v>290</v>
      </c>
      <c r="U100" s="64" t="s">
        <v>290</v>
      </c>
    </row>
    <row r="101" spans="1:21" x14ac:dyDescent="0.25">
      <c r="A101" s="43" t="s">
        <v>76</v>
      </c>
      <c r="B101" s="64">
        <v>5.88</v>
      </c>
      <c r="C101" s="64">
        <v>2.88</v>
      </c>
      <c r="D101" s="64">
        <v>2.2200000000000002</v>
      </c>
      <c r="E101" s="64">
        <v>3.25</v>
      </c>
      <c r="F101" s="64">
        <v>1.97</v>
      </c>
      <c r="G101" s="64">
        <v>7.95</v>
      </c>
      <c r="H101" s="64">
        <v>4.3099999999999996</v>
      </c>
      <c r="I101" s="64">
        <v>2.17</v>
      </c>
      <c r="J101" s="64">
        <v>3.17</v>
      </c>
      <c r="K101" s="64">
        <v>4.96</v>
      </c>
      <c r="L101" s="64" t="s">
        <v>290</v>
      </c>
      <c r="M101" s="64">
        <v>2.99</v>
      </c>
      <c r="N101" s="64" t="s">
        <v>290</v>
      </c>
      <c r="O101" s="64">
        <v>12.44</v>
      </c>
      <c r="P101" s="64" t="s">
        <v>290</v>
      </c>
      <c r="Q101" s="64">
        <v>1.94</v>
      </c>
      <c r="R101" s="64">
        <v>3.75</v>
      </c>
      <c r="S101" s="64" t="s">
        <v>290</v>
      </c>
      <c r="T101" s="64" t="s">
        <v>290</v>
      </c>
      <c r="U101" s="64" t="s">
        <v>290</v>
      </c>
    </row>
    <row r="102" spans="1:21" x14ac:dyDescent="0.25">
      <c r="A102" s="43" t="s">
        <v>102</v>
      </c>
      <c r="B102" s="64">
        <v>5.28</v>
      </c>
      <c r="C102" s="64">
        <v>2.64</v>
      </c>
      <c r="D102" s="64">
        <v>1.37</v>
      </c>
      <c r="E102" s="64">
        <v>3.43</v>
      </c>
      <c r="F102" s="64">
        <v>1.91</v>
      </c>
      <c r="G102" s="64">
        <v>7.61</v>
      </c>
      <c r="H102" s="64">
        <v>4.2</v>
      </c>
      <c r="I102" s="64">
        <v>1.33</v>
      </c>
      <c r="J102" s="64">
        <v>1.93</v>
      </c>
      <c r="K102" s="64">
        <v>3.72</v>
      </c>
      <c r="L102" s="64">
        <v>4.4000000000000004</v>
      </c>
      <c r="M102" s="64">
        <v>3.03</v>
      </c>
      <c r="N102" s="64">
        <v>8.59</v>
      </c>
      <c r="O102" s="64">
        <v>11.5</v>
      </c>
      <c r="P102" s="64">
        <v>5.71</v>
      </c>
      <c r="Q102" s="64">
        <v>1.0900000000000001</v>
      </c>
      <c r="R102" s="64">
        <v>3.27</v>
      </c>
      <c r="S102" s="64">
        <v>1.61</v>
      </c>
      <c r="T102" s="64">
        <v>1</v>
      </c>
      <c r="U102" s="64" t="s">
        <v>290</v>
      </c>
    </row>
    <row r="103" spans="1:21" x14ac:dyDescent="0.25">
      <c r="A103" s="43" t="s">
        <v>77</v>
      </c>
      <c r="B103" s="64">
        <v>4.6900000000000004</v>
      </c>
      <c r="C103" s="64">
        <v>2.58</v>
      </c>
      <c r="D103" s="64">
        <v>1.59</v>
      </c>
      <c r="E103" s="64">
        <v>3.58</v>
      </c>
      <c r="F103" s="64">
        <v>1.76</v>
      </c>
      <c r="G103" s="64">
        <v>6.4</v>
      </c>
      <c r="H103" s="64">
        <v>4.08</v>
      </c>
      <c r="I103" s="64">
        <v>1.57</v>
      </c>
      <c r="J103" s="64">
        <v>2.5099999999999998</v>
      </c>
      <c r="K103" s="64">
        <v>3.91</v>
      </c>
      <c r="L103" s="64">
        <v>4.46</v>
      </c>
      <c r="M103" s="64">
        <v>2.62</v>
      </c>
      <c r="N103" s="64">
        <v>10.88</v>
      </c>
      <c r="O103" s="64">
        <v>12.5</v>
      </c>
      <c r="P103" s="64">
        <v>8.75</v>
      </c>
      <c r="Q103" s="64">
        <v>0.94</v>
      </c>
      <c r="R103" s="64">
        <v>3.04</v>
      </c>
      <c r="S103" s="64">
        <v>1.1000000000000001</v>
      </c>
      <c r="T103" s="64">
        <v>1.3</v>
      </c>
      <c r="U103" s="64" t="s">
        <v>290</v>
      </c>
    </row>
    <row r="104" spans="1:21" x14ac:dyDescent="0.25">
      <c r="A104" s="43" t="s">
        <v>86</v>
      </c>
      <c r="B104" s="64">
        <f t="shared" ref="B104:T104" si="18">AVERAGE(B99:B103)</f>
        <v>4.9240000000000004</v>
      </c>
      <c r="C104" s="64">
        <f t="shared" si="18"/>
        <v>2.52</v>
      </c>
      <c r="D104" s="64">
        <f t="shared" si="18"/>
        <v>1.6860000000000004</v>
      </c>
      <c r="E104" s="64">
        <f t="shared" si="18"/>
        <v>3.4200000000000004</v>
      </c>
      <c r="F104" s="64">
        <f t="shared" si="18"/>
        <v>1.766</v>
      </c>
      <c r="G104" s="64">
        <f t="shared" si="18"/>
        <v>7.0200000000000005</v>
      </c>
      <c r="H104" s="64">
        <f t="shared" si="18"/>
        <v>4.1719999999999997</v>
      </c>
      <c r="I104" s="64">
        <f t="shared" si="18"/>
        <v>1.67</v>
      </c>
      <c r="J104" s="64">
        <f t="shared" si="18"/>
        <v>2.1259999999999999</v>
      </c>
      <c r="K104" s="64">
        <f t="shared" si="18"/>
        <v>3.3920000000000003</v>
      </c>
      <c r="L104" s="64">
        <f t="shared" si="18"/>
        <v>4.7866666666666662</v>
      </c>
      <c r="M104" s="64">
        <f t="shared" si="18"/>
        <v>2.3280000000000003</v>
      </c>
      <c r="N104" s="64">
        <f t="shared" si="18"/>
        <v>9.0499999999999989</v>
      </c>
      <c r="O104" s="64">
        <f t="shared" si="18"/>
        <v>12.3925</v>
      </c>
      <c r="P104" s="64">
        <f t="shared" si="18"/>
        <v>6.32</v>
      </c>
      <c r="Q104" s="64">
        <f t="shared" si="18"/>
        <v>1.0660000000000001</v>
      </c>
      <c r="R104" s="64">
        <f t="shared" si="18"/>
        <v>3.3650000000000002</v>
      </c>
      <c r="S104" s="64">
        <f t="shared" si="18"/>
        <v>1.2366666666666668</v>
      </c>
      <c r="T104" s="64">
        <f t="shared" si="18"/>
        <v>1.1499999999999999</v>
      </c>
      <c r="U104" s="64">
        <v>0</v>
      </c>
    </row>
    <row r="106" spans="1:21" ht="15.75" thickBot="1" x14ac:dyDescent="0.3"/>
    <row r="107" spans="1:21" ht="15.75" thickBot="1" x14ac:dyDescent="0.3">
      <c r="A107" s="65"/>
      <c r="B107" s="124" t="s">
        <v>65</v>
      </c>
      <c r="C107" s="124" t="s">
        <v>66</v>
      </c>
      <c r="D107" s="124" t="s">
        <v>67</v>
      </c>
      <c r="E107" s="124" t="s">
        <v>68</v>
      </c>
      <c r="F107" s="124" t="s">
        <v>69</v>
      </c>
      <c r="G107" s="124" t="s">
        <v>70</v>
      </c>
      <c r="H107" s="124" t="s">
        <v>71</v>
      </c>
      <c r="I107" s="124" t="s">
        <v>31</v>
      </c>
      <c r="J107" s="124" t="s">
        <v>72</v>
      </c>
      <c r="K107" s="124" t="s">
        <v>30</v>
      </c>
      <c r="L107" s="124" t="s">
        <v>82</v>
      </c>
      <c r="M107" s="124" t="s">
        <v>73</v>
      </c>
      <c r="N107" s="124" t="s">
        <v>85</v>
      </c>
      <c r="P107" s="349" t="s">
        <v>198</v>
      </c>
      <c r="R107" s="74">
        <v>18390</v>
      </c>
      <c r="S107" t="s">
        <v>199</v>
      </c>
      <c r="T107" t="s">
        <v>203</v>
      </c>
      <c r="U107" s="356">
        <f>A117/R107</f>
        <v>112.86515388798261</v>
      </c>
    </row>
    <row r="108" spans="1:21" ht="15.75" thickBot="1" x14ac:dyDescent="0.3">
      <c r="A108" s="121" t="s">
        <v>96</v>
      </c>
      <c r="B108" s="161">
        <v>324</v>
      </c>
      <c r="C108" s="167">
        <v>850</v>
      </c>
      <c r="D108" s="167">
        <v>622</v>
      </c>
      <c r="E108" s="167">
        <v>25</v>
      </c>
      <c r="F108" s="167">
        <v>91</v>
      </c>
      <c r="G108" s="167">
        <v>7</v>
      </c>
      <c r="H108" s="167">
        <v>127</v>
      </c>
      <c r="I108" s="167">
        <v>4</v>
      </c>
      <c r="J108" s="167">
        <v>6</v>
      </c>
      <c r="K108" s="167">
        <v>10</v>
      </c>
      <c r="L108" s="167">
        <v>14</v>
      </c>
      <c r="M108" s="167">
        <v>53</v>
      </c>
      <c r="N108" s="169">
        <v>94</v>
      </c>
      <c r="P108" t="s">
        <v>200</v>
      </c>
      <c r="R108">
        <v>0</v>
      </c>
      <c r="S108" t="s">
        <v>199</v>
      </c>
      <c r="T108" t="s">
        <v>204</v>
      </c>
      <c r="U108">
        <f>R107/5</f>
        <v>3678</v>
      </c>
    </row>
    <row r="109" spans="1:21" ht="15.75" thickBot="1" x14ac:dyDescent="0.3">
      <c r="A109" s="121" t="s">
        <v>101</v>
      </c>
      <c r="B109" s="162">
        <v>810</v>
      </c>
      <c r="C109" s="43">
        <v>1163</v>
      </c>
      <c r="D109" s="43">
        <v>320</v>
      </c>
      <c r="E109" s="43">
        <v>33</v>
      </c>
      <c r="F109" s="43">
        <v>360</v>
      </c>
      <c r="G109" s="43">
        <v>11</v>
      </c>
      <c r="H109" s="43">
        <v>20</v>
      </c>
      <c r="I109" s="43">
        <v>5</v>
      </c>
      <c r="J109" s="43">
        <v>2</v>
      </c>
      <c r="K109" s="43">
        <v>2</v>
      </c>
      <c r="L109" s="43">
        <v>1</v>
      </c>
      <c r="M109" s="43">
        <v>36</v>
      </c>
      <c r="N109" s="187">
        <v>145</v>
      </c>
      <c r="P109" t="s">
        <v>201</v>
      </c>
      <c r="R109">
        <v>45</v>
      </c>
    </row>
    <row r="110" spans="1:21" ht="15.75" thickBot="1" x14ac:dyDescent="0.3">
      <c r="A110" s="121" t="s">
        <v>97</v>
      </c>
      <c r="B110" s="162">
        <v>496</v>
      </c>
      <c r="C110" s="43">
        <v>872</v>
      </c>
      <c r="D110" s="43">
        <v>639</v>
      </c>
      <c r="E110" s="43">
        <v>81</v>
      </c>
      <c r="F110" s="43">
        <v>61</v>
      </c>
      <c r="G110" s="43">
        <v>8</v>
      </c>
      <c r="H110" s="43">
        <v>91</v>
      </c>
      <c r="I110" s="43">
        <v>11</v>
      </c>
      <c r="J110" s="43">
        <v>6</v>
      </c>
      <c r="K110" s="43">
        <v>59</v>
      </c>
      <c r="L110" s="43">
        <v>14</v>
      </c>
      <c r="M110" s="43">
        <v>41</v>
      </c>
      <c r="N110" s="187">
        <v>149</v>
      </c>
      <c r="P110" t="s">
        <v>202</v>
      </c>
      <c r="R110">
        <v>4</v>
      </c>
    </row>
    <row r="111" spans="1:21" ht="15.75" thickBot="1" x14ac:dyDescent="0.3">
      <c r="A111" s="121" t="s">
        <v>102</v>
      </c>
      <c r="B111" s="162">
        <v>1075</v>
      </c>
      <c r="C111" s="43">
        <v>3101</v>
      </c>
      <c r="D111" s="43">
        <v>720</v>
      </c>
      <c r="E111" s="43">
        <v>246</v>
      </c>
      <c r="F111" s="43">
        <v>438</v>
      </c>
      <c r="G111" s="43">
        <v>22</v>
      </c>
      <c r="H111" s="43">
        <v>233</v>
      </c>
      <c r="I111" s="43">
        <v>9</v>
      </c>
      <c r="J111" s="43">
        <v>3</v>
      </c>
      <c r="K111" s="43">
        <v>23</v>
      </c>
      <c r="L111" s="43">
        <v>53</v>
      </c>
      <c r="M111" s="43">
        <v>50</v>
      </c>
      <c r="N111" s="187">
        <v>306</v>
      </c>
    </row>
    <row r="112" spans="1:21" ht="15.75" thickBot="1" x14ac:dyDescent="0.3">
      <c r="A112" s="121" t="s">
        <v>100</v>
      </c>
      <c r="B112" s="162">
        <v>1439</v>
      </c>
      <c r="C112" s="43">
        <v>1318</v>
      </c>
      <c r="D112" s="43">
        <v>589</v>
      </c>
      <c r="E112" s="43">
        <v>163</v>
      </c>
      <c r="F112" s="43">
        <v>324</v>
      </c>
      <c r="G112" s="43">
        <v>15</v>
      </c>
      <c r="H112" s="43">
        <v>115</v>
      </c>
      <c r="I112" s="43">
        <v>12</v>
      </c>
      <c r="J112" s="43">
        <v>4</v>
      </c>
      <c r="K112" s="43">
        <v>30</v>
      </c>
      <c r="L112" s="43">
        <v>5</v>
      </c>
      <c r="M112" s="43">
        <v>49</v>
      </c>
      <c r="N112" s="187">
        <v>385</v>
      </c>
      <c r="O112" s="108"/>
      <c r="P112" s="108"/>
      <c r="Q112" s="108"/>
    </row>
    <row r="113" spans="1:18" ht="15.75" thickBot="1" x14ac:dyDescent="0.3">
      <c r="A113" s="121" t="s">
        <v>98</v>
      </c>
      <c r="B113" s="453">
        <f t="shared" ref="B113:M113" si="19">SUM(B104)</f>
        <v>4.9240000000000004</v>
      </c>
      <c r="C113" s="436">
        <f t="shared" si="19"/>
        <v>2.52</v>
      </c>
      <c r="D113" s="436">
        <f t="shared" si="19"/>
        <v>1.6860000000000004</v>
      </c>
      <c r="E113" s="436">
        <f t="shared" si="19"/>
        <v>3.4200000000000004</v>
      </c>
      <c r="F113" s="436">
        <f t="shared" si="19"/>
        <v>1.766</v>
      </c>
      <c r="G113" s="436">
        <f t="shared" si="19"/>
        <v>7.0200000000000005</v>
      </c>
      <c r="H113" s="436">
        <f t="shared" si="19"/>
        <v>4.1719999999999997</v>
      </c>
      <c r="I113" s="436">
        <f t="shared" si="19"/>
        <v>1.67</v>
      </c>
      <c r="J113" s="436">
        <f t="shared" si="19"/>
        <v>2.1259999999999999</v>
      </c>
      <c r="K113" s="436">
        <f t="shared" si="19"/>
        <v>3.3920000000000003</v>
      </c>
      <c r="L113" s="436">
        <f t="shared" si="19"/>
        <v>4.7866666666666662</v>
      </c>
      <c r="M113" s="485">
        <f t="shared" si="19"/>
        <v>2.3280000000000003</v>
      </c>
      <c r="N113" s="486">
        <v>2.3199999999999998</v>
      </c>
      <c r="O113" s="350"/>
    </row>
    <row r="114" spans="1:18" ht="15.75" thickBot="1" x14ac:dyDescent="0.3">
      <c r="A114" s="122" t="s">
        <v>103</v>
      </c>
      <c r="B114" s="231">
        <f t="shared" ref="B114:N114" si="20">SUM(B108:B112)</f>
        <v>4144</v>
      </c>
      <c r="C114" s="231">
        <f t="shared" si="20"/>
        <v>7304</v>
      </c>
      <c r="D114" s="231">
        <f t="shared" si="20"/>
        <v>2890</v>
      </c>
      <c r="E114" s="231">
        <f t="shared" si="20"/>
        <v>548</v>
      </c>
      <c r="F114" s="231">
        <f t="shared" si="20"/>
        <v>1274</v>
      </c>
      <c r="G114" s="231">
        <f t="shared" si="20"/>
        <v>63</v>
      </c>
      <c r="H114" s="231">
        <f t="shared" si="20"/>
        <v>586</v>
      </c>
      <c r="I114" s="231">
        <f t="shared" si="20"/>
        <v>41</v>
      </c>
      <c r="J114" s="231">
        <f t="shared" si="20"/>
        <v>21</v>
      </c>
      <c r="K114" s="231">
        <f t="shared" si="20"/>
        <v>124</v>
      </c>
      <c r="L114" s="231">
        <f t="shared" si="20"/>
        <v>87</v>
      </c>
      <c r="M114" s="231">
        <f t="shared" si="20"/>
        <v>229</v>
      </c>
      <c r="N114" s="484">
        <f t="shared" si="20"/>
        <v>1079</v>
      </c>
    </row>
    <row r="115" spans="1:18" ht="15.75" thickBot="1" x14ac:dyDescent="0.3">
      <c r="A115" s="121" t="s">
        <v>104</v>
      </c>
      <c r="B115" s="126">
        <f>B114*35</f>
        <v>145040</v>
      </c>
      <c r="C115" s="127">
        <f>C114*40</f>
        <v>292160</v>
      </c>
      <c r="D115" s="127">
        <f>D114*40</f>
        <v>115600</v>
      </c>
      <c r="E115" s="127">
        <f>E114*40</f>
        <v>21920</v>
      </c>
      <c r="F115" s="127">
        <f>F114*40</f>
        <v>50960</v>
      </c>
      <c r="G115" s="127">
        <f>G114*30</f>
        <v>1890</v>
      </c>
      <c r="H115" s="127">
        <f>H114*40</f>
        <v>23440</v>
      </c>
      <c r="I115" s="127">
        <f>I114*40</f>
        <v>1640</v>
      </c>
      <c r="J115" s="127">
        <f>J114*30</f>
        <v>630</v>
      </c>
      <c r="K115" s="127">
        <f>K114*35</f>
        <v>4340</v>
      </c>
      <c r="L115" s="127">
        <f>L114*40</f>
        <v>3480</v>
      </c>
      <c r="M115" s="127">
        <f>M114*35</f>
        <v>8015</v>
      </c>
      <c r="N115" s="128">
        <f>N114*40</f>
        <v>43160</v>
      </c>
    </row>
    <row r="116" spans="1:18" ht="15.75" thickBot="1" x14ac:dyDescent="0.3">
      <c r="A116" s="123" t="s">
        <v>105</v>
      </c>
      <c r="B116" s="487">
        <f t="shared" ref="B116:N116" si="21">B113*B115</f>
        <v>714176.96000000008</v>
      </c>
      <c r="C116" s="488">
        <f t="shared" si="21"/>
        <v>736243.19999999995</v>
      </c>
      <c r="D116" s="488">
        <f t="shared" si="21"/>
        <v>194901.60000000003</v>
      </c>
      <c r="E116" s="488">
        <f t="shared" si="21"/>
        <v>74966.400000000009</v>
      </c>
      <c r="F116" s="488">
        <f t="shared" si="21"/>
        <v>89995.36</v>
      </c>
      <c r="G116" s="488">
        <f t="shared" si="21"/>
        <v>13267.800000000001</v>
      </c>
      <c r="H116" s="488">
        <f t="shared" si="21"/>
        <v>97791.679999999993</v>
      </c>
      <c r="I116" s="488">
        <f t="shared" si="21"/>
        <v>2738.7999999999997</v>
      </c>
      <c r="J116" s="488">
        <f t="shared" si="21"/>
        <v>1339.3799999999999</v>
      </c>
      <c r="K116" s="488">
        <f t="shared" si="21"/>
        <v>14721.28</v>
      </c>
      <c r="L116" s="488">
        <f t="shared" si="21"/>
        <v>16657.599999999999</v>
      </c>
      <c r="M116" s="488">
        <f t="shared" si="21"/>
        <v>18658.920000000002</v>
      </c>
      <c r="N116" s="489">
        <f t="shared" si="21"/>
        <v>100131.2</v>
      </c>
      <c r="R116" s="356"/>
    </row>
    <row r="117" spans="1:18" ht="15.75" thickBot="1" x14ac:dyDescent="0.3">
      <c r="A117" s="585">
        <f>SUM(B116:N116)</f>
        <v>2075590.1800000002</v>
      </c>
      <c r="B117" s="586"/>
      <c r="C117" s="586"/>
      <c r="D117" s="586"/>
      <c r="E117" s="586"/>
      <c r="F117" s="586"/>
      <c r="G117" s="586"/>
      <c r="H117" s="586"/>
      <c r="I117" s="586"/>
      <c r="J117" s="586"/>
      <c r="K117" s="586"/>
      <c r="L117" s="586"/>
      <c r="M117" s="586"/>
      <c r="N117" s="587"/>
    </row>
    <row r="118" spans="1:18" ht="15.75" thickBot="1" x14ac:dyDescent="0.3"/>
    <row r="119" spans="1:18" x14ac:dyDescent="0.25">
      <c r="B119" s="490" t="s">
        <v>289</v>
      </c>
      <c r="C119" s="491" t="s">
        <v>66</v>
      </c>
      <c r="D119" s="491" t="s">
        <v>67</v>
      </c>
      <c r="E119" s="491" t="s">
        <v>68</v>
      </c>
      <c r="F119" s="491" t="s">
        <v>69</v>
      </c>
      <c r="G119" s="491" t="s">
        <v>70</v>
      </c>
      <c r="H119" s="491" t="s">
        <v>71</v>
      </c>
      <c r="I119" s="491" t="s">
        <v>31</v>
      </c>
      <c r="J119" s="491" t="s">
        <v>72</v>
      </c>
      <c r="K119" s="491" t="s">
        <v>30</v>
      </c>
      <c r="L119" s="491" t="s">
        <v>82</v>
      </c>
      <c r="M119" s="491" t="s">
        <v>73</v>
      </c>
      <c r="N119" s="492" t="s">
        <v>85</v>
      </c>
    </row>
    <row r="120" spans="1:18" x14ac:dyDescent="0.25">
      <c r="B120" s="162">
        <v>1439</v>
      </c>
      <c r="C120" s="43">
        <v>1318</v>
      </c>
      <c r="D120" s="43">
        <v>589</v>
      </c>
      <c r="E120" s="43">
        <v>163</v>
      </c>
      <c r="F120" s="43">
        <v>324</v>
      </c>
      <c r="G120" s="43">
        <v>15</v>
      </c>
      <c r="H120" s="43">
        <v>115</v>
      </c>
      <c r="I120" s="43">
        <v>12</v>
      </c>
      <c r="J120" s="43">
        <v>4</v>
      </c>
      <c r="K120" s="43">
        <v>30</v>
      </c>
      <c r="L120" s="43">
        <v>5</v>
      </c>
      <c r="M120" s="43">
        <v>49</v>
      </c>
      <c r="N120" s="187">
        <v>385</v>
      </c>
      <c r="O120" s="108"/>
    </row>
    <row r="121" spans="1:18" x14ac:dyDescent="0.25">
      <c r="B121" s="162">
        <v>35</v>
      </c>
      <c r="C121" s="43">
        <v>40</v>
      </c>
      <c r="D121" s="43">
        <v>40</v>
      </c>
      <c r="E121" s="43">
        <v>40</v>
      </c>
      <c r="F121" s="43">
        <v>40</v>
      </c>
      <c r="G121" s="43">
        <v>30</v>
      </c>
      <c r="H121" s="43">
        <v>40</v>
      </c>
      <c r="I121" s="43">
        <v>40</v>
      </c>
      <c r="J121" s="43">
        <v>30</v>
      </c>
      <c r="K121" s="43">
        <v>35</v>
      </c>
      <c r="L121" s="43">
        <v>40</v>
      </c>
      <c r="M121" s="43">
        <v>35</v>
      </c>
      <c r="N121" s="187">
        <v>40</v>
      </c>
    </row>
    <row r="122" spans="1:18" x14ac:dyDescent="0.25">
      <c r="B122" s="64">
        <v>4.6900000000000004</v>
      </c>
      <c r="C122" s="64">
        <v>2.58</v>
      </c>
      <c r="D122" s="64">
        <v>1.59</v>
      </c>
      <c r="E122" s="64">
        <v>3.58</v>
      </c>
      <c r="F122" s="64">
        <v>1.76</v>
      </c>
      <c r="G122" s="64">
        <v>6.4</v>
      </c>
      <c r="H122" s="64">
        <v>4.08</v>
      </c>
      <c r="I122" s="64">
        <v>1.57</v>
      </c>
      <c r="J122" s="64">
        <v>2.5099999999999998</v>
      </c>
      <c r="K122" s="64">
        <v>3.91</v>
      </c>
      <c r="L122" s="64">
        <v>0.94</v>
      </c>
      <c r="M122" s="64">
        <v>2.62</v>
      </c>
      <c r="N122" s="417">
        <v>2.48</v>
      </c>
      <c r="O122" s="493"/>
      <c r="P122" s="39"/>
    </row>
    <row r="123" spans="1:18" x14ac:dyDescent="0.25">
      <c r="B123" s="494">
        <f t="shared" ref="B123:N123" si="22">SUM((B120*B121)*B122)</f>
        <v>236211.85</v>
      </c>
      <c r="C123" s="495">
        <f t="shared" si="22"/>
        <v>136017.60000000001</v>
      </c>
      <c r="D123" s="495">
        <f t="shared" si="22"/>
        <v>37460.400000000001</v>
      </c>
      <c r="E123" s="495">
        <f t="shared" si="22"/>
        <v>23341.600000000002</v>
      </c>
      <c r="F123" s="495">
        <f t="shared" si="22"/>
        <v>22809.599999999999</v>
      </c>
      <c r="G123" s="495">
        <f t="shared" si="22"/>
        <v>2880</v>
      </c>
      <c r="H123" s="495">
        <f t="shared" si="22"/>
        <v>18768</v>
      </c>
      <c r="I123" s="495">
        <f t="shared" si="22"/>
        <v>753.6</v>
      </c>
      <c r="J123" s="495">
        <f t="shared" si="22"/>
        <v>301.2</v>
      </c>
      <c r="K123" s="495">
        <f t="shared" si="22"/>
        <v>4105.5</v>
      </c>
      <c r="L123" s="495">
        <f t="shared" si="22"/>
        <v>188</v>
      </c>
      <c r="M123" s="495">
        <f t="shared" si="22"/>
        <v>4493.3</v>
      </c>
      <c r="N123" s="496">
        <f t="shared" si="22"/>
        <v>38192</v>
      </c>
      <c r="P123" s="497">
        <f>SUM(B123:N123)</f>
        <v>525522.64999999991</v>
      </c>
    </row>
    <row r="124" spans="1:18" ht="15.75" thickBot="1" x14ac:dyDescent="0.3">
      <c r="B124" s="95">
        <f t="shared" ref="B124:N124" si="23">SUM(B120*B121)</f>
        <v>50365</v>
      </c>
      <c r="C124" s="96">
        <f t="shared" si="23"/>
        <v>52720</v>
      </c>
      <c r="D124" s="96">
        <f t="shared" si="23"/>
        <v>23560</v>
      </c>
      <c r="E124" s="96">
        <f t="shared" si="23"/>
        <v>6520</v>
      </c>
      <c r="F124" s="96">
        <f t="shared" si="23"/>
        <v>12960</v>
      </c>
      <c r="G124" s="96">
        <f t="shared" si="23"/>
        <v>450</v>
      </c>
      <c r="H124" s="96">
        <f t="shared" si="23"/>
        <v>4600</v>
      </c>
      <c r="I124" s="96">
        <f t="shared" si="23"/>
        <v>480</v>
      </c>
      <c r="J124" s="96">
        <f t="shared" si="23"/>
        <v>120</v>
      </c>
      <c r="K124" s="96">
        <f t="shared" si="23"/>
        <v>1050</v>
      </c>
      <c r="L124" s="96">
        <f t="shared" si="23"/>
        <v>200</v>
      </c>
      <c r="M124" s="96">
        <f t="shared" si="23"/>
        <v>1715</v>
      </c>
      <c r="N124" s="218">
        <f t="shared" si="23"/>
        <v>15400</v>
      </c>
      <c r="P124">
        <f>SUM(B124:N124)</f>
        <v>170140</v>
      </c>
    </row>
    <row r="125" spans="1:18" x14ac:dyDescent="0.25">
      <c r="P125" s="39">
        <f>SUM(P123/P124)</f>
        <v>3.0887660162219341</v>
      </c>
    </row>
    <row r="129" spans="1:21" x14ac:dyDescent="0.25">
      <c r="A129" t="s">
        <v>359</v>
      </c>
    </row>
    <row r="130" spans="1:21" x14ac:dyDescent="0.25">
      <c r="A130" s="43"/>
      <c r="B130" s="43" t="s">
        <v>65</v>
      </c>
      <c r="C130" s="43" t="s">
        <v>66</v>
      </c>
      <c r="D130" s="43" t="s">
        <v>67</v>
      </c>
      <c r="E130" s="43" t="s">
        <v>68</v>
      </c>
      <c r="F130" s="43" t="s">
        <v>69</v>
      </c>
      <c r="G130" s="43" t="s">
        <v>70</v>
      </c>
      <c r="H130" s="43" t="s">
        <v>71</v>
      </c>
      <c r="I130" s="43" t="s">
        <v>31</v>
      </c>
      <c r="J130" s="43" t="s">
        <v>72</v>
      </c>
      <c r="K130" s="43" t="s">
        <v>30</v>
      </c>
      <c r="L130" s="43" t="s">
        <v>78</v>
      </c>
      <c r="M130" s="43" t="s">
        <v>73</v>
      </c>
      <c r="N130" s="43" t="s">
        <v>79</v>
      </c>
      <c r="O130" s="43" t="s">
        <v>80</v>
      </c>
      <c r="P130" s="43" t="s">
        <v>81</v>
      </c>
      <c r="Q130" s="43" t="s">
        <v>82</v>
      </c>
      <c r="R130" s="43" t="s">
        <v>84</v>
      </c>
      <c r="S130" s="43" t="s">
        <v>83</v>
      </c>
      <c r="T130" s="43" t="s">
        <v>148</v>
      </c>
      <c r="U130" s="43" t="s">
        <v>18</v>
      </c>
    </row>
    <row r="131" spans="1:21" x14ac:dyDescent="0.25">
      <c r="A131" s="43" t="s">
        <v>74</v>
      </c>
      <c r="B131" s="64">
        <v>5.13</v>
      </c>
      <c r="C131" s="64">
        <v>2.11</v>
      </c>
      <c r="D131" s="64">
        <v>1.2</v>
      </c>
      <c r="E131" s="64">
        <v>3.03</v>
      </c>
      <c r="F131" s="64">
        <v>2.36</v>
      </c>
      <c r="G131" s="64">
        <v>1.02</v>
      </c>
      <c r="H131" s="64">
        <v>4.04</v>
      </c>
      <c r="I131" s="64">
        <v>0.56000000000000005</v>
      </c>
      <c r="J131" s="64">
        <v>1.9</v>
      </c>
      <c r="K131" s="64">
        <v>4.0999999999999996</v>
      </c>
      <c r="L131" s="64" t="s">
        <v>290</v>
      </c>
      <c r="M131" s="64">
        <v>1.71</v>
      </c>
      <c r="N131" s="64">
        <v>6.88</v>
      </c>
      <c r="O131" s="64">
        <v>12</v>
      </c>
      <c r="P131" s="64" t="s">
        <v>290</v>
      </c>
      <c r="Q131" s="64">
        <v>0.63</v>
      </c>
      <c r="R131" s="64" t="s">
        <v>290</v>
      </c>
      <c r="S131" s="64" t="s">
        <v>290</v>
      </c>
      <c r="T131" s="64" t="s">
        <v>290</v>
      </c>
      <c r="U131" s="64" t="s">
        <v>290</v>
      </c>
    </row>
    <row r="132" spans="1:21" x14ac:dyDescent="0.25">
      <c r="A132" s="43" t="s">
        <v>75</v>
      </c>
      <c r="B132" s="64">
        <v>4.74</v>
      </c>
      <c r="C132" s="64">
        <v>2.6</v>
      </c>
      <c r="D132" s="64">
        <v>1.33</v>
      </c>
      <c r="E132" s="64">
        <v>2.78</v>
      </c>
      <c r="F132" s="64">
        <v>2.29</v>
      </c>
      <c r="G132" s="64">
        <v>7.33</v>
      </c>
      <c r="H132" s="64">
        <v>3.9</v>
      </c>
      <c r="I132" s="64">
        <v>1.59</v>
      </c>
      <c r="J132" s="64">
        <v>1.67</v>
      </c>
      <c r="K132" s="64">
        <v>5</v>
      </c>
      <c r="L132" s="64">
        <v>3.84</v>
      </c>
      <c r="M132" s="64">
        <v>1.1299999999999999</v>
      </c>
      <c r="N132" s="64">
        <v>11.34</v>
      </c>
      <c r="O132" s="64">
        <v>8.93</v>
      </c>
      <c r="P132" s="64" t="s">
        <v>290</v>
      </c>
      <c r="Q132" s="64">
        <v>0.97</v>
      </c>
      <c r="R132" s="64">
        <v>3.4</v>
      </c>
      <c r="S132" s="64">
        <v>1.4</v>
      </c>
      <c r="T132" s="64" t="s">
        <v>290</v>
      </c>
      <c r="U132" s="64" t="s">
        <v>290</v>
      </c>
    </row>
    <row r="133" spans="1:21" x14ac:dyDescent="0.25">
      <c r="A133" s="43" t="s">
        <v>76</v>
      </c>
      <c r="B133" s="64">
        <v>6.07</v>
      </c>
      <c r="C133" s="64">
        <v>3.14</v>
      </c>
      <c r="D133" s="64">
        <v>1.68</v>
      </c>
      <c r="E133" s="64">
        <v>3.32</v>
      </c>
      <c r="F133" s="64">
        <v>2.38</v>
      </c>
      <c r="G133" s="64">
        <v>9.91</v>
      </c>
      <c r="H133" s="64">
        <v>4.26</v>
      </c>
      <c r="I133" s="64">
        <v>0.68</v>
      </c>
      <c r="J133" s="64">
        <v>1.7</v>
      </c>
      <c r="K133" s="64">
        <v>4.25</v>
      </c>
      <c r="L133" s="64">
        <v>3.14</v>
      </c>
      <c r="M133" s="64">
        <v>2.5499999999999998</v>
      </c>
      <c r="N133" s="64">
        <v>11.42</v>
      </c>
      <c r="O133" s="64">
        <v>13.75</v>
      </c>
      <c r="P133" s="64">
        <v>4.32</v>
      </c>
      <c r="Q133" s="64">
        <v>1.29</v>
      </c>
      <c r="R133" s="64" t="s">
        <v>290</v>
      </c>
      <c r="S133" s="64" t="s">
        <v>290</v>
      </c>
      <c r="T133" s="64">
        <v>1.25</v>
      </c>
      <c r="U133" s="64" t="s">
        <v>290</v>
      </c>
    </row>
    <row r="134" spans="1:21" x14ac:dyDescent="0.25">
      <c r="A134" s="43" t="s">
        <v>102</v>
      </c>
      <c r="B134" s="64">
        <v>5.12</v>
      </c>
      <c r="C134" s="64">
        <v>2.56</v>
      </c>
      <c r="D134" s="64">
        <v>1.85</v>
      </c>
      <c r="E134" s="64">
        <v>2.91</v>
      </c>
      <c r="F134" s="64">
        <v>2.08</v>
      </c>
      <c r="G134" s="64">
        <v>6.91</v>
      </c>
      <c r="H134" s="64">
        <v>4.34</v>
      </c>
      <c r="I134" s="64">
        <v>1.61</v>
      </c>
      <c r="J134" s="64">
        <v>1.87</v>
      </c>
      <c r="K134" s="64">
        <v>4.4000000000000004</v>
      </c>
      <c r="L134" s="64">
        <v>4</v>
      </c>
      <c r="M134" s="64">
        <v>3.33</v>
      </c>
      <c r="N134" s="64">
        <v>10.4</v>
      </c>
      <c r="O134" s="64">
        <v>9.65</v>
      </c>
      <c r="P134" s="64">
        <v>8</v>
      </c>
      <c r="Q134" s="64">
        <v>0.5</v>
      </c>
      <c r="R134" s="64">
        <v>2.84</v>
      </c>
      <c r="S134" s="64">
        <v>1.4</v>
      </c>
      <c r="T134" s="64">
        <v>1.46</v>
      </c>
      <c r="U134" s="64" t="s">
        <v>290</v>
      </c>
    </row>
    <row r="135" spans="1:21" x14ac:dyDescent="0.25">
      <c r="A135" s="43" t="s">
        <v>77</v>
      </c>
      <c r="B135" s="64">
        <v>5.37</v>
      </c>
      <c r="C135" s="64">
        <v>2.4700000000000002</v>
      </c>
      <c r="D135" s="64">
        <v>1.91</v>
      </c>
      <c r="E135" s="64">
        <v>3.12</v>
      </c>
      <c r="F135" s="64">
        <v>2.06</v>
      </c>
      <c r="G135" s="64">
        <v>8.76</v>
      </c>
      <c r="H135" s="64">
        <v>4.72</v>
      </c>
      <c r="I135" s="64">
        <v>1.95</v>
      </c>
      <c r="J135" s="64">
        <v>3.33</v>
      </c>
      <c r="K135" s="64">
        <v>4.22</v>
      </c>
      <c r="L135" s="64" t="s">
        <v>290</v>
      </c>
      <c r="M135" s="64">
        <v>2.97</v>
      </c>
      <c r="N135" s="64">
        <v>11.11</v>
      </c>
      <c r="O135" s="64">
        <v>10</v>
      </c>
      <c r="P135" s="64">
        <v>10.6</v>
      </c>
      <c r="Q135" s="64">
        <v>1.22</v>
      </c>
      <c r="R135" s="64" t="s">
        <v>290</v>
      </c>
      <c r="S135" s="64" t="s">
        <v>290</v>
      </c>
      <c r="T135" s="64">
        <v>1.46</v>
      </c>
      <c r="U135" s="64" t="s">
        <v>290</v>
      </c>
    </row>
    <row r="136" spans="1:21" x14ac:dyDescent="0.25">
      <c r="A136" s="43" t="s">
        <v>86</v>
      </c>
      <c r="B136" s="64">
        <f t="shared" ref="B136:T136" si="24">AVERAGE(B131:B135)</f>
        <v>5.2860000000000005</v>
      </c>
      <c r="C136" s="64">
        <f t="shared" si="24"/>
        <v>2.5760000000000001</v>
      </c>
      <c r="D136" s="64">
        <f t="shared" si="24"/>
        <v>1.5940000000000001</v>
      </c>
      <c r="E136" s="64">
        <f t="shared" si="24"/>
        <v>3.032</v>
      </c>
      <c r="F136" s="64">
        <f t="shared" si="24"/>
        <v>2.234</v>
      </c>
      <c r="G136" s="64">
        <f t="shared" si="24"/>
        <v>6.7859999999999996</v>
      </c>
      <c r="H136" s="64">
        <f t="shared" si="24"/>
        <v>4.2519999999999998</v>
      </c>
      <c r="I136" s="64">
        <f t="shared" si="24"/>
        <v>1.278</v>
      </c>
      <c r="J136" s="64">
        <f t="shared" si="24"/>
        <v>2.0939999999999999</v>
      </c>
      <c r="K136" s="64">
        <f t="shared" si="24"/>
        <v>4.3940000000000001</v>
      </c>
      <c r="L136" s="64">
        <f t="shared" si="24"/>
        <v>3.66</v>
      </c>
      <c r="M136" s="64">
        <f t="shared" si="24"/>
        <v>2.3380000000000001</v>
      </c>
      <c r="N136" s="64">
        <f t="shared" si="24"/>
        <v>10.23</v>
      </c>
      <c r="O136" s="64">
        <f t="shared" si="24"/>
        <v>10.866</v>
      </c>
      <c r="P136" s="64">
        <f t="shared" si="24"/>
        <v>7.6400000000000006</v>
      </c>
      <c r="Q136" s="64">
        <f t="shared" si="24"/>
        <v>0.92200000000000004</v>
      </c>
      <c r="R136" s="64">
        <f t="shared" si="24"/>
        <v>3.12</v>
      </c>
      <c r="S136" s="64">
        <f t="shared" si="24"/>
        <v>1.4</v>
      </c>
      <c r="T136" s="64">
        <f t="shared" si="24"/>
        <v>1.39</v>
      </c>
      <c r="U136" s="64">
        <v>0</v>
      </c>
    </row>
    <row r="138" spans="1:21" ht="15.75" thickBot="1" x14ac:dyDescent="0.3"/>
    <row r="139" spans="1:21" ht="15.75" thickBot="1" x14ac:dyDescent="0.3">
      <c r="A139" s="65"/>
      <c r="B139" s="124" t="s">
        <v>65</v>
      </c>
      <c r="C139" s="124" t="s">
        <v>66</v>
      </c>
      <c r="D139" s="124" t="s">
        <v>67</v>
      </c>
      <c r="E139" s="124" t="s">
        <v>68</v>
      </c>
      <c r="F139" s="124" t="s">
        <v>69</v>
      </c>
      <c r="G139" s="124" t="s">
        <v>70</v>
      </c>
      <c r="H139" s="124" t="s">
        <v>71</v>
      </c>
      <c r="I139" s="124" t="s">
        <v>31</v>
      </c>
      <c r="J139" s="124" t="s">
        <v>72</v>
      </c>
      <c r="K139" s="124" t="s">
        <v>30</v>
      </c>
      <c r="L139" s="124" t="s">
        <v>82</v>
      </c>
      <c r="M139" s="124" t="s">
        <v>73</v>
      </c>
      <c r="N139" s="124" t="s">
        <v>85</v>
      </c>
      <c r="P139" s="349" t="s">
        <v>198</v>
      </c>
      <c r="R139" s="74">
        <v>14010</v>
      </c>
      <c r="S139" t="s">
        <v>199</v>
      </c>
      <c r="T139" t="s">
        <v>203</v>
      </c>
      <c r="U139" s="356">
        <f>A149/R139</f>
        <v>110.42169093504643</v>
      </c>
    </row>
    <row r="140" spans="1:21" ht="15.75" thickBot="1" x14ac:dyDescent="0.3">
      <c r="A140" s="121" t="s">
        <v>96</v>
      </c>
      <c r="B140" s="161">
        <v>461</v>
      </c>
      <c r="C140" s="167">
        <v>1417</v>
      </c>
      <c r="D140" s="167">
        <v>889</v>
      </c>
      <c r="E140" s="167">
        <v>24</v>
      </c>
      <c r="F140" s="167">
        <v>356</v>
      </c>
      <c r="G140" s="167">
        <v>7</v>
      </c>
      <c r="H140" s="167">
        <v>207</v>
      </c>
      <c r="I140" s="167">
        <v>8</v>
      </c>
      <c r="J140" s="167">
        <v>18</v>
      </c>
      <c r="K140" s="167">
        <v>27</v>
      </c>
      <c r="L140" s="167">
        <v>24</v>
      </c>
      <c r="M140" s="167">
        <v>81</v>
      </c>
      <c r="N140" s="169">
        <v>209</v>
      </c>
      <c r="P140" t="s">
        <v>200</v>
      </c>
      <c r="R140">
        <v>0</v>
      </c>
      <c r="S140" t="s">
        <v>199</v>
      </c>
      <c r="T140" t="s">
        <v>204</v>
      </c>
      <c r="U140">
        <f>R139/5</f>
        <v>2802</v>
      </c>
    </row>
    <row r="141" spans="1:21" ht="15.75" thickBot="1" x14ac:dyDescent="0.3">
      <c r="A141" s="121" t="s">
        <v>101</v>
      </c>
      <c r="B141" s="162">
        <v>168</v>
      </c>
      <c r="C141" s="43">
        <v>102</v>
      </c>
      <c r="D141" s="43">
        <v>37</v>
      </c>
      <c r="E141" s="43">
        <v>35</v>
      </c>
      <c r="F141" s="43">
        <v>312</v>
      </c>
      <c r="G141" s="43">
        <v>2</v>
      </c>
      <c r="H141" s="43">
        <v>121</v>
      </c>
      <c r="I141" s="43">
        <v>24</v>
      </c>
      <c r="J141" s="43">
        <v>6</v>
      </c>
      <c r="K141" s="43">
        <v>0</v>
      </c>
      <c r="L141" s="43">
        <v>0</v>
      </c>
      <c r="M141" s="43">
        <v>12</v>
      </c>
      <c r="N141" s="187">
        <v>56</v>
      </c>
      <c r="P141" t="s">
        <v>201</v>
      </c>
      <c r="R141">
        <v>31</v>
      </c>
    </row>
    <row r="142" spans="1:21" ht="15.75" thickBot="1" x14ac:dyDescent="0.3">
      <c r="A142" s="121" t="s">
        <v>97</v>
      </c>
      <c r="B142" s="162">
        <v>259</v>
      </c>
      <c r="C142" s="43">
        <v>1355</v>
      </c>
      <c r="D142" s="43">
        <v>729</v>
      </c>
      <c r="E142" s="43">
        <v>25</v>
      </c>
      <c r="F142" s="43">
        <v>372</v>
      </c>
      <c r="G142" s="43">
        <v>10</v>
      </c>
      <c r="H142" s="43">
        <v>121</v>
      </c>
      <c r="I142" s="43">
        <v>44</v>
      </c>
      <c r="J142" s="43">
        <v>19</v>
      </c>
      <c r="K142" s="43">
        <v>21</v>
      </c>
      <c r="L142" s="43">
        <v>4</v>
      </c>
      <c r="M142" s="43">
        <v>35</v>
      </c>
      <c r="N142" s="187">
        <v>129</v>
      </c>
      <c r="P142" t="s">
        <v>202</v>
      </c>
      <c r="R142">
        <v>5</v>
      </c>
    </row>
    <row r="143" spans="1:21" ht="15.75" thickBot="1" x14ac:dyDescent="0.3">
      <c r="A143" s="121" t="s">
        <v>102</v>
      </c>
      <c r="B143" s="162">
        <v>1184</v>
      </c>
      <c r="C143" s="43">
        <v>1227</v>
      </c>
      <c r="D143" s="43">
        <v>643</v>
      </c>
      <c r="E143" s="43">
        <v>156</v>
      </c>
      <c r="F143" s="43">
        <v>517</v>
      </c>
      <c r="G143" s="43">
        <v>24</v>
      </c>
      <c r="H143" s="43">
        <v>153</v>
      </c>
      <c r="I143" s="43">
        <v>23</v>
      </c>
      <c r="J143" s="43">
        <v>4</v>
      </c>
      <c r="K143" s="43">
        <v>15</v>
      </c>
      <c r="L143" s="43">
        <v>3</v>
      </c>
      <c r="M143" s="43">
        <v>65</v>
      </c>
      <c r="N143" s="187">
        <v>235</v>
      </c>
    </row>
    <row r="144" spans="1:21" ht="15.75" thickBot="1" x14ac:dyDescent="0.3">
      <c r="A144" s="121" t="s">
        <v>100</v>
      </c>
      <c r="B144" s="162">
        <v>323</v>
      </c>
      <c r="C144" s="43">
        <v>801</v>
      </c>
      <c r="D144" s="43">
        <v>490</v>
      </c>
      <c r="E144" s="43">
        <v>25</v>
      </c>
      <c r="F144" s="43">
        <v>151</v>
      </c>
      <c r="G144" s="43">
        <v>7</v>
      </c>
      <c r="H144" s="43">
        <v>51</v>
      </c>
      <c r="I144" s="43">
        <v>19</v>
      </c>
      <c r="J144" s="43">
        <v>1</v>
      </c>
      <c r="K144" s="43">
        <v>13</v>
      </c>
      <c r="L144" s="43">
        <v>6</v>
      </c>
      <c r="M144" s="43">
        <v>17</v>
      </c>
      <c r="N144" s="187">
        <v>121</v>
      </c>
      <c r="O144" s="108"/>
      <c r="P144" s="108"/>
      <c r="Q144" s="108"/>
    </row>
    <row r="145" spans="1:18" ht="15.75" thickBot="1" x14ac:dyDescent="0.3">
      <c r="A145" s="121" t="s">
        <v>98</v>
      </c>
      <c r="B145" s="453">
        <f t="shared" ref="B145:M145" si="25">SUM(B136)</f>
        <v>5.2860000000000005</v>
      </c>
      <c r="C145" s="436">
        <f t="shared" si="25"/>
        <v>2.5760000000000001</v>
      </c>
      <c r="D145" s="436">
        <f t="shared" si="25"/>
        <v>1.5940000000000001</v>
      </c>
      <c r="E145" s="436">
        <f t="shared" si="25"/>
        <v>3.032</v>
      </c>
      <c r="F145" s="436">
        <f t="shared" si="25"/>
        <v>2.234</v>
      </c>
      <c r="G145" s="436">
        <f t="shared" si="25"/>
        <v>6.7859999999999996</v>
      </c>
      <c r="H145" s="436">
        <f t="shared" si="25"/>
        <v>4.2519999999999998</v>
      </c>
      <c r="I145" s="436">
        <f t="shared" si="25"/>
        <v>1.278</v>
      </c>
      <c r="J145" s="436">
        <f t="shared" si="25"/>
        <v>2.0939999999999999</v>
      </c>
      <c r="K145" s="436">
        <f t="shared" si="25"/>
        <v>4.3940000000000001</v>
      </c>
      <c r="L145" s="436">
        <f t="shared" si="25"/>
        <v>3.66</v>
      </c>
      <c r="M145" s="485">
        <f t="shared" si="25"/>
        <v>2.3380000000000001</v>
      </c>
      <c r="N145" s="486">
        <v>2.39</v>
      </c>
      <c r="O145" s="350"/>
    </row>
    <row r="146" spans="1:18" ht="15.75" thickBot="1" x14ac:dyDescent="0.3">
      <c r="A146" s="122" t="s">
        <v>103</v>
      </c>
      <c r="B146" s="231">
        <f t="shared" ref="B146:N146" si="26">SUM(B140:B144)</f>
        <v>2395</v>
      </c>
      <c r="C146" s="231">
        <f t="shared" si="26"/>
        <v>4902</v>
      </c>
      <c r="D146" s="231">
        <f t="shared" si="26"/>
        <v>2788</v>
      </c>
      <c r="E146" s="231">
        <f t="shared" si="26"/>
        <v>265</v>
      </c>
      <c r="F146" s="231">
        <f t="shared" si="26"/>
        <v>1708</v>
      </c>
      <c r="G146" s="231">
        <f t="shared" si="26"/>
        <v>50</v>
      </c>
      <c r="H146" s="231">
        <f t="shared" si="26"/>
        <v>653</v>
      </c>
      <c r="I146" s="231">
        <f t="shared" si="26"/>
        <v>118</v>
      </c>
      <c r="J146" s="231">
        <f t="shared" si="26"/>
        <v>48</v>
      </c>
      <c r="K146" s="231">
        <f t="shared" si="26"/>
        <v>76</v>
      </c>
      <c r="L146" s="231">
        <f t="shared" si="26"/>
        <v>37</v>
      </c>
      <c r="M146" s="231">
        <f t="shared" si="26"/>
        <v>210</v>
      </c>
      <c r="N146" s="484">
        <f t="shared" si="26"/>
        <v>750</v>
      </c>
    </row>
    <row r="147" spans="1:18" ht="15.75" thickBot="1" x14ac:dyDescent="0.3">
      <c r="A147" s="121" t="s">
        <v>104</v>
      </c>
      <c r="B147" s="126">
        <f>B146*35</f>
        <v>83825</v>
      </c>
      <c r="C147" s="127">
        <f>C146*40</f>
        <v>196080</v>
      </c>
      <c r="D147" s="127">
        <f>D146*40</f>
        <v>111520</v>
      </c>
      <c r="E147" s="127">
        <f>E146*40</f>
        <v>10600</v>
      </c>
      <c r="F147" s="127">
        <f>F146*40</f>
        <v>68320</v>
      </c>
      <c r="G147" s="127">
        <f>G146*30</f>
        <v>1500</v>
      </c>
      <c r="H147" s="127">
        <f>H146*40</f>
        <v>26120</v>
      </c>
      <c r="I147" s="127">
        <f>I146*40</f>
        <v>4720</v>
      </c>
      <c r="J147" s="127">
        <f>J146*30</f>
        <v>1440</v>
      </c>
      <c r="K147" s="127">
        <f>K146*35</f>
        <v>2660</v>
      </c>
      <c r="L147" s="127">
        <f>L146*40</f>
        <v>1480</v>
      </c>
      <c r="M147" s="127">
        <f>M146*35</f>
        <v>7350</v>
      </c>
      <c r="N147" s="128">
        <f>N146*40</f>
        <v>30000</v>
      </c>
    </row>
    <row r="148" spans="1:18" ht="15.75" thickBot="1" x14ac:dyDescent="0.3">
      <c r="A148" s="123" t="s">
        <v>105</v>
      </c>
      <c r="B148" s="487">
        <f t="shared" ref="B148:N148" si="27">B145*B147</f>
        <v>443098.95</v>
      </c>
      <c r="C148" s="488">
        <f t="shared" si="27"/>
        <v>505102.08000000002</v>
      </c>
      <c r="D148" s="488">
        <f t="shared" si="27"/>
        <v>177762.88</v>
      </c>
      <c r="E148" s="488">
        <f t="shared" si="27"/>
        <v>32139.200000000001</v>
      </c>
      <c r="F148" s="488">
        <f t="shared" si="27"/>
        <v>152626.88</v>
      </c>
      <c r="G148" s="488">
        <f t="shared" si="27"/>
        <v>10179</v>
      </c>
      <c r="H148" s="488">
        <f t="shared" si="27"/>
        <v>111062.23999999999</v>
      </c>
      <c r="I148" s="488">
        <f t="shared" si="27"/>
        <v>6032.16</v>
      </c>
      <c r="J148" s="488">
        <f t="shared" si="27"/>
        <v>3015.3599999999997</v>
      </c>
      <c r="K148" s="488">
        <f t="shared" si="27"/>
        <v>11688.04</v>
      </c>
      <c r="L148" s="488">
        <f t="shared" si="27"/>
        <v>5416.8</v>
      </c>
      <c r="M148" s="488">
        <f t="shared" si="27"/>
        <v>17184.3</v>
      </c>
      <c r="N148" s="489">
        <f t="shared" si="27"/>
        <v>71700</v>
      </c>
      <c r="R148" s="356"/>
    </row>
    <row r="149" spans="1:18" ht="15.75" thickBot="1" x14ac:dyDescent="0.3">
      <c r="A149" s="585">
        <f>SUM(B148:N148)</f>
        <v>1547007.8900000004</v>
      </c>
      <c r="B149" s="586"/>
      <c r="C149" s="586"/>
      <c r="D149" s="586"/>
      <c r="E149" s="586"/>
      <c r="F149" s="586"/>
      <c r="G149" s="586"/>
      <c r="H149" s="586"/>
      <c r="I149" s="586"/>
      <c r="J149" s="586"/>
      <c r="K149" s="586"/>
      <c r="L149" s="586"/>
      <c r="M149" s="586"/>
      <c r="N149" s="587"/>
    </row>
    <row r="150" spans="1:18" ht="15.75" thickBot="1" x14ac:dyDescent="0.3"/>
    <row r="151" spans="1:18" x14ac:dyDescent="0.25">
      <c r="B151" s="490" t="s">
        <v>289</v>
      </c>
      <c r="C151" s="491" t="s">
        <v>66</v>
      </c>
      <c r="D151" s="491" t="s">
        <v>67</v>
      </c>
      <c r="E151" s="491" t="s">
        <v>68</v>
      </c>
      <c r="F151" s="491" t="s">
        <v>69</v>
      </c>
      <c r="G151" s="491" t="s">
        <v>70</v>
      </c>
      <c r="H151" s="491" t="s">
        <v>71</v>
      </c>
      <c r="I151" s="491" t="s">
        <v>31</v>
      </c>
      <c r="J151" s="491" t="s">
        <v>72</v>
      </c>
      <c r="K151" s="491" t="s">
        <v>30</v>
      </c>
      <c r="L151" s="491" t="s">
        <v>82</v>
      </c>
      <c r="M151" s="491" t="s">
        <v>73</v>
      </c>
      <c r="N151" s="492" t="s">
        <v>85</v>
      </c>
    </row>
    <row r="152" spans="1:18" x14ac:dyDescent="0.25">
      <c r="B152" s="162">
        <v>323</v>
      </c>
      <c r="C152" s="43">
        <v>801</v>
      </c>
      <c r="D152" s="43">
        <v>490</v>
      </c>
      <c r="E152" s="43">
        <v>25</v>
      </c>
      <c r="F152" s="43">
        <v>151</v>
      </c>
      <c r="G152" s="43">
        <v>7</v>
      </c>
      <c r="H152" s="43">
        <v>51</v>
      </c>
      <c r="I152" s="43">
        <v>19</v>
      </c>
      <c r="J152" s="43">
        <v>1</v>
      </c>
      <c r="K152" s="43">
        <v>13</v>
      </c>
      <c r="L152" s="43">
        <v>6</v>
      </c>
      <c r="M152" s="43">
        <v>17</v>
      </c>
      <c r="N152" s="187">
        <v>121</v>
      </c>
      <c r="O152" s="108"/>
    </row>
    <row r="153" spans="1:18" x14ac:dyDescent="0.25">
      <c r="B153" s="162">
        <v>35</v>
      </c>
      <c r="C153" s="43">
        <v>40</v>
      </c>
      <c r="D153" s="43">
        <v>40</v>
      </c>
      <c r="E153" s="43">
        <v>40</v>
      </c>
      <c r="F153" s="43">
        <v>40</v>
      </c>
      <c r="G153" s="43">
        <v>30</v>
      </c>
      <c r="H153" s="43">
        <v>40</v>
      </c>
      <c r="I153" s="43">
        <v>40</v>
      </c>
      <c r="J153" s="43">
        <v>30</v>
      </c>
      <c r="K153" s="43">
        <v>35</v>
      </c>
      <c r="L153" s="43">
        <v>40</v>
      </c>
      <c r="M153" s="43">
        <v>35</v>
      </c>
      <c r="N153" s="187">
        <v>40</v>
      </c>
    </row>
    <row r="154" spans="1:18" x14ac:dyDescent="0.25">
      <c r="B154" s="64">
        <v>5.37</v>
      </c>
      <c r="C154" s="64">
        <v>2.4700000000000002</v>
      </c>
      <c r="D154" s="64">
        <v>1.91</v>
      </c>
      <c r="E154" s="64">
        <v>3.12</v>
      </c>
      <c r="F154" s="64">
        <v>2.06</v>
      </c>
      <c r="G154" s="64">
        <v>8.76</v>
      </c>
      <c r="H154" s="64">
        <v>4.72</v>
      </c>
      <c r="I154" s="64">
        <v>1.95</v>
      </c>
      <c r="J154" s="64">
        <v>3.33</v>
      </c>
      <c r="K154" s="64">
        <v>4.22</v>
      </c>
      <c r="L154" s="64">
        <v>1.22</v>
      </c>
      <c r="M154" s="64">
        <v>2.97</v>
      </c>
      <c r="N154" s="417">
        <v>1.46</v>
      </c>
      <c r="O154" s="493"/>
      <c r="P154" s="39"/>
    </row>
    <row r="155" spans="1:18" x14ac:dyDescent="0.25">
      <c r="B155" s="494">
        <f t="shared" ref="B155:N155" si="28">SUM((B152*B153)*B154)</f>
        <v>60707.85</v>
      </c>
      <c r="C155" s="495">
        <f t="shared" si="28"/>
        <v>79138.8</v>
      </c>
      <c r="D155" s="495">
        <f t="shared" si="28"/>
        <v>37436</v>
      </c>
      <c r="E155" s="495">
        <f t="shared" si="28"/>
        <v>3120</v>
      </c>
      <c r="F155" s="495">
        <f t="shared" si="28"/>
        <v>12442.4</v>
      </c>
      <c r="G155" s="495">
        <f t="shared" si="28"/>
        <v>1839.6</v>
      </c>
      <c r="H155" s="495">
        <f t="shared" si="28"/>
        <v>9628.7999999999993</v>
      </c>
      <c r="I155" s="495">
        <f t="shared" si="28"/>
        <v>1482</v>
      </c>
      <c r="J155" s="495">
        <f t="shared" si="28"/>
        <v>99.9</v>
      </c>
      <c r="K155" s="495">
        <f t="shared" si="28"/>
        <v>1920.1</v>
      </c>
      <c r="L155" s="495">
        <f t="shared" si="28"/>
        <v>292.8</v>
      </c>
      <c r="M155" s="495">
        <f t="shared" si="28"/>
        <v>1767.15</v>
      </c>
      <c r="N155" s="496">
        <f t="shared" si="28"/>
        <v>7066.4</v>
      </c>
      <c r="P155" s="497">
        <f>SUM(B155:N155)</f>
        <v>216941.79999999996</v>
      </c>
    </row>
    <row r="156" spans="1:18" ht="15.75" thickBot="1" x14ac:dyDescent="0.3">
      <c r="B156" s="95">
        <f t="shared" ref="B156:N156" si="29">SUM(B152*B153)</f>
        <v>11305</v>
      </c>
      <c r="C156" s="96">
        <f t="shared" si="29"/>
        <v>32040</v>
      </c>
      <c r="D156" s="96">
        <f t="shared" si="29"/>
        <v>19600</v>
      </c>
      <c r="E156" s="96">
        <f t="shared" si="29"/>
        <v>1000</v>
      </c>
      <c r="F156" s="96">
        <f t="shared" si="29"/>
        <v>6040</v>
      </c>
      <c r="G156" s="96">
        <f t="shared" si="29"/>
        <v>210</v>
      </c>
      <c r="H156" s="96">
        <f t="shared" si="29"/>
        <v>2040</v>
      </c>
      <c r="I156" s="96">
        <f t="shared" si="29"/>
        <v>760</v>
      </c>
      <c r="J156" s="96">
        <f t="shared" si="29"/>
        <v>30</v>
      </c>
      <c r="K156" s="96">
        <f t="shared" si="29"/>
        <v>455</v>
      </c>
      <c r="L156" s="96">
        <f t="shared" si="29"/>
        <v>240</v>
      </c>
      <c r="M156" s="96">
        <f t="shared" si="29"/>
        <v>595</v>
      </c>
      <c r="N156" s="218">
        <f t="shared" si="29"/>
        <v>4840</v>
      </c>
      <c r="P156">
        <f>SUM(B156:N156)</f>
        <v>79155</v>
      </c>
    </row>
    <row r="157" spans="1:18" x14ac:dyDescent="0.25">
      <c r="P157" s="39">
        <f>SUM(P155/P156)</f>
        <v>2.7407213694649735</v>
      </c>
    </row>
    <row r="161" spans="1:21" x14ac:dyDescent="0.25">
      <c r="A161" t="s">
        <v>361</v>
      </c>
    </row>
    <row r="162" spans="1:21" x14ac:dyDescent="0.25">
      <c r="A162" s="43"/>
      <c r="B162" s="43" t="s">
        <v>65</v>
      </c>
      <c r="C162" s="43" t="s">
        <v>66</v>
      </c>
      <c r="D162" s="43" t="s">
        <v>67</v>
      </c>
      <c r="E162" s="43" t="s">
        <v>68</v>
      </c>
      <c r="F162" s="43" t="s">
        <v>69</v>
      </c>
      <c r="G162" s="43" t="s">
        <v>70</v>
      </c>
      <c r="H162" s="43" t="s">
        <v>71</v>
      </c>
      <c r="I162" s="43" t="s">
        <v>31</v>
      </c>
      <c r="J162" s="43" t="s">
        <v>72</v>
      </c>
      <c r="K162" s="43" t="s">
        <v>30</v>
      </c>
      <c r="L162" s="43" t="s">
        <v>78</v>
      </c>
      <c r="M162" s="43" t="s">
        <v>73</v>
      </c>
      <c r="N162" s="43" t="s">
        <v>79</v>
      </c>
      <c r="O162" s="43" t="s">
        <v>80</v>
      </c>
      <c r="P162" s="43" t="s">
        <v>81</v>
      </c>
      <c r="Q162" s="43" t="s">
        <v>82</v>
      </c>
      <c r="R162" s="43" t="s">
        <v>84</v>
      </c>
      <c r="S162" s="43" t="s">
        <v>83</v>
      </c>
      <c r="T162" s="43" t="s">
        <v>148</v>
      </c>
      <c r="U162" s="43" t="s">
        <v>18</v>
      </c>
    </row>
    <row r="163" spans="1:21" x14ac:dyDescent="0.25">
      <c r="A163" s="43" t="s">
        <v>74</v>
      </c>
      <c r="B163" s="64">
        <v>5.28</v>
      </c>
      <c r="C163" s="64">
        <v>2.86</v>
      </c>
      <c r="D163" s="64">
        <v>1.71</v>
      </c>
      <c r="E163" s="64">
        <v>2.5499999999999998</v>
      </c>
      <c r="F163" s="64">
        <v>2.17</v>
      </c>
      <c r="G163" s="64">
        <v>5.94</v>
      </c>
      <c r="H163" s="64">
        <v>4.46</v>
      </c>
      <c r="I163" s="64">
        <v>1.3</v>
      </c>
      <c r="J163" s="64">
        <v>2.13</v>
      </c>
      <c r="K163" s="64">
        <v>5.19</v>
      </c>
      <c r="L163" s="64">
        <v>4.3899999999999997</v>
      </c>
      <c r="M163" s="64">
        <v>2.78</v>
      </c>
      <c r="N163" s="64">
        <v>11.52</v>
      </c>
      <c r="O163" s="64">
        <v>7.96</v>
      </c>
      <c r="P163" s="64" t="s">
        <v>290</v>
      </c>
      <c r="Q163" s="64">
        <v>1.34</v>
      </c>
      <c r="R163" s="64">
        <v>2.84</v>
      </c>
      <c r="S163" s="64">
        <v>1.7</v>
      </c>
      <c r="T163" s="64" t="s">
        <v>290</v>
      </c>
      <c r="U163" s="64" t="s">
        <v>290</v>
      </c>
    </row>
    <row r="164" spans="1:21" x14ac:dyDescent="0.25">
      <c r="A164" s="43" t="s">
        <v>75</v>
      </c>
      <c r="B164" s="64">
        <v>5.05</v>
      </c>
      <c r="C164" s="64">
        <v>1.71</v>
      </c>
      <c r="D164" s="64">
        <v>1</v>
      </c>
      <c r="E164" s="64">
        <v>2.5499999999999998</v>
      </c>
      <c r="F164" s="64">
        <v>2.04</v>
      </c>
      <c r="G164" s="64">
        <v>7.52</v>
      </c>
      <c r="H164" s="64">
        <v>4.1900000000000004</v>
      </c>
      <c r="I164" s="64">
        <v>3.6</v>
      </c>
      <c r="J164" s="64">
        <v>1.6</v>
      </c>
      <c r="K164" s="64">
        <v>5.37</v>
      </c>
      <c r="L164" s="64">
        <v>5</v>
      </c>
      <c r="M164" s="64">
        <v>2</v>
      </c>
      <c r="N164" s="64">
        <v>9.17</v>
      </c>
      <c r="O164" s="64">
        <v>3.26</v>
      </c>
      <c r="P164" s="64" t="s">
        <v>290</v>
      </c>
      <c r="Q164" s="64">
        <v>0.75</v>
      </c>
      <c r="R164" s="64">
        <v>4</v>
      </c>
      <c r="S164" s="64" t="s">
        <v>290</v>
      </c>
      <c r="T164" s="64" t="s">
        <v>290</v>
      </c>
      <c r="U164" s="64" t="s">
        <v>290</v>
      </c>
    </row>
    <row r="165" spans="1:21" x14ac:dyDescent="0.25">
      <c r="A165" s="43" t="s">
        <v>76</v>
      </c>
      <c r="B165" s="64">
        <v>6.43</v>
      </c>
      <c r="C165" s="64">
        <v>2.72</v>
      </c>
      <c r="D165" s="64">
        <v>1.56</v>
      </c>
      <c r="E165" s="64">
        <v>2.71</v>
      </c>
      <c r="F165" s="64">
        <v>2.33</v>
      </c>
      <c r="G165" s="64">
        <v>7.54</v>
      </c>
      <c r="H165" s="64">
        <v>4.67</v>
      </c>
      <c r="I165" s="64">
        <v>1.57</v>
      </c>
      <c r="J165" s="64">
        <v>2.69</v>
      </c>
      <c r="K165" s="64">
        <v>6.34</v>
      </c>
      <c r="L165" s="64">
        <v>4.8899999999999997</v>
      </c>
      <c r="M165" s="64">
        <v>3.43</v>
      </c>
      <c r="N165" s="64">
        <v>13.4</v>
      </c>
      <c r="O165" s="64">
        <v>10.19</v>
      </c>
      <c r="P165" s="64">
        <v>8.57</v>
      </c>
      <c r="Q165" s="64">
        <v>0.56999999999999995</v>
      </c>
      <c r="R165" s="64">
        <v>3.42</v>
      </c>
      <c r="S165" s="64" t="s">
        <v>290</v>
      </c>
      <c r="T165" s="64">
        <v>1.08</v>
      </c>
      <c r="U165" s="64" t="s">
        <v>290</v>
      </c>
    </row>
    <row r="166" spans="1:21" x14ac:dyDescent="0.25">
      <c r="A166" s="43" t="s">
        <v>102</v>
      </c>
      <c r="B166" s="64">
        <v>6.59</v>
      </c>
      <c r="C166" s="64">
        <v>2.37</v>
      </c>
      <c r="D166" s="64">
        <v>1.43</v>
      </c>
      <c r="E166" s="64">
        <v>2.65</v>
      </c>
      <c r="F166" s="64">
        <v>1.9</v>
      </c>
      <c r="G166" s="64">
        <v>9.39</v>
      </c>
      <c r="H166" s="64">
        <v>4.79</v>
      </c>
      <c r="I166" s="64">
        <v>1.82</v>
      </c>
      <c r="J166" s="64">
        <v>1.49</v>
      </c>
      <c r="K166" s="64">
        <v>4.25</v>
      </c>
      <c r="L166" s="64">
        <v>3.75</v>
      </c>
      <c r="M166" s="64">
        <v>3.21</v>
      </c>
      <c r="N166" s="64">
        <v>15.31</v>
      </c>
      <c r="O166" s="64">
        <v>11.25</v>
      </c>
      <c r="P166" s="64" t="s">
        <v>290</v>
      </c>
      <c r="Q166" s="64">
        <v>1</v>
      </c>
      <c r="R166" s="64" t="s">
        <v>290</v>
      </c>
      <c r="S166" s="64">
        <v>1.39</v>
      </c>
      <c r="T166" s="64">
        <v>1.4</v>
      </c>
      <c r="U166" s="64" t="s">
        <v>290</v>
      </c>
    </row>
    <row r="167" spans="1:21" x14ac:dyDescent="0.25">
      <c r="A167" s="43" t="s">
        <v>77</v>
      </c>
      <c r="B167" s="64">
        <v>5.04</v>
      </c>
      <c r="C167" s="64">
        <v>2.4500000000000002</v>
      </c>
      <c r="D167" s="64">
        <v>1.44</v>
      </c>
      <c r="E167" s="64">
        <v>2.59</v>
      </c>
      <c r="F167" s="64">
        <v>1.58</v>
      </c>
      <c r="G167" s="64">
        <v>6.64</v>
      </c>
      <c r="H167" s="64">
        <v>4.96</v>
      </c>
      <c r="I167" s="64">
        <v>1.05</v>
      </c>
      <c r="J167" s="64">
        <v>1.83</v>
      </c>
      <c r="K167" s="64">
        <v>4.6500000000000004</v>
      </c>
      <c r="L167" s="64">
        <v>3.9</v>
      </c>
      <c r="M167" s="64">
        <v>1.06</v>
      </c>
      <c r="N167" s="64">
        <v>19.11</v>
      </c>
      <c r="O167" s="64">
        <v>12.61</v>
      </c>
      <c r="P167" s="64">
        <v>8</v>
      </c>
      <c r="Q167" s="64">
        <v>1.08</v>
      </c>
      <c r="R167" s="64">
        <v>3.26</v>
      </c>
      <c r="S167" s="64">
        <v>1.39</v>
      </c>
      <c r="T167" s="64">
        <v>1.52</v>
      </c>
      <c r="U167" s="64" t="s">
        <v>290</v>
      </c>
    </row>
    <row r="168" spans="1:21" x14ac:dyDescent="0.25">
      <c r="A168" s="43" t="s">
        <v>86</v>
      </c>
      <c r="B168" s="64">
        <f t="shared" ref="B168:T168" si="30">AVERAGE(B163:B167)</f>
        <v>5.677999999999999</v>
      </c>
      <c r="C168" s="64">
        <f t="shared" si="30"/>
        <v>2.4219999999999997</v>
      </c>
      <c r="D168" s="64">
        <f t="shared" si="30"/>
        <v>1.4279999999999997</v>
      </c>
      <c r="E168" s="64">
        <f t="shared" si="30"/>
        <v>2.61</v>
      </c>
      <c r="F168" s="64">
        <f t="shared" si="30"/>
        <v>2.004</v>
      </c>
      <c r="G168" s="64">
        <f t="shared" si="30"/>
        <v>7.4060000000000006</v>
      </c>
      <c r="H168" s="64">
        <f t="shared" si="30"/>
        <v>4.6139999999999999</v>
      </c>
      <c r="I168" s="64">
        <f t="shared" si="30"/>
        <v>1.8680000000000003</v>
      </c>
      <c r="J168" s="64">
        <f t="shared" si="30"/>
        <v>1.948</v>
      </c>
      <c r="K168" s="64">
        <f t="shared" si="30"/>
        <v>5.1599999999999993</v>
      </c>
      <c r="L168" s="64">
        <f t="shared" si="30"/>
        <v>4.3860000000000001</v>
      </c>
      <c r="M168" s="64">
        <f t="shared" si="30"/>
        <v>2.4959999999999996</v>
      </c>
      <c r="N168" s="64">
        <f t="shared" si="30"/>
        <v>13.701999999999998</v>
      </c>
      <c r="O168" s="64">
        <f t="shared" si="30"/>
        <v>9.0539999999999985</v>
      </c>
      <c r="P168" s="64">
        <f t="shared" si="30"/>
        <v>8.2850000000000001</v>
      </c>
      <c r="Q168" s="64">
        <f t="shared" si="30"/>
        <v>0.94800000000000006</v>
      </c>
      <c r="R168" s="64">
        <f t="shared" si="30"/>
        <v>3.38</v>
      </c>
      <c r="S168" s="64">
        <f t="shared" si="30"/>
        <v>1.4933333333333332</v>
      </c>
      <c r="T168" s="64">
        <f t="shared" si="30"/>
        <v>1.3333333333333333</v>
      </c>
      <c r="U168" s="64">
        <v>0</v>
      </c>
    </row>
    <row r="170" spans="1:21" ht="15.75" thickBot="1" x14ac:dyDescent="0.3"/>
    <row r="171" spans="1:21" ht="15.75" thickBot="1" x14ac:dyDescent="0.3">
      <c r="A171" s="65"/>
      <c r="B171" s="124" t="s">
        <v>65</v>
      </c>
      <c r="C171" s="124" t="s">
        <v>66</v>
      </c>
      <c r="D171" s="124" t="s">
        <v>67</v>
      </c>
      <c r="E171" s="124" t="s">
        <v>68</v>
      </c>
      <c r="F171" s="124" t="s">
        <v>69</v>
      </c>
      <c r="G171" s="124" t="s">
        <v>70</v>
      </c>
      <c r="H171" s="124" t="s">
        <v>71</v>
      </c>
      <c r="I171" s="124" t="s">
        <v>31</v>
      </c>
      <c r="J171" s="124" t="s">
        <v>72</v>
      </c>
      <c r="K171" s="124" t="s">
        <v>30</v>
      </c>
      <c r="L171" s="124" t="s">
        <v>82</v>
      </c>
      <c r="M171" s="124" t="s">
        <v>73</v>
      </c>
      <c r="N171" s="124" t="s">
        <v>85</v>
      </c>
      <c r="P171" s="349" t="s">
        <v>198</v>
      </c>
      <c r="R171" s="74">
        <v>23295</v>
      </c>
      <c r="S171" t="s">
        <v>199</v>
      </c>
      <c r="T171" t="s">
        <v>203</v>
      </c>
      <c r="U171" s="356">
        <f>A181/R171</f>
        <v>109.65691092509122</v>
      </c>
    </row>
    <row r="172" spans="1:21" ht="15.75" thickBot="1" x14ac:dyDescent="0.3">
      <c r="A172" s="121" t="s">
        <v>96</v>
      </c>
      <c r="B172" s="161">
        <v>723</v>
      </c>
      <c r="C172" s="167">
        <v>893</v>
      </c>
      <c r="D172" s="167">
        <v>375</v>
      </c>
      <c r="E172" s="167">
        <v>59</v>
      </c>
      <c r="F172" s="167">
        <v>455</v>
      </c>
      <c r="G172" s="167">
        <v>5</v>
      </c>
      <c r="H172" s="167">
        <v>359</v>
      </c>
      <c r="I172" s="167">
        <v>27</v>
      </c>
      <c r="J172" s="167">
        <v>60</v>
      </c>
      <c r="K172" s="167">
        <v>63</v>
      </c>
      <c r="L172" s="167">
        <v>8</v>
      </c>
      <c r="M172" s="167">
        <v>76</v>
      </c>
      <c r="N172" s="169">
        <v>273</v>
      </c>
      <c r="P172" t="s">
        <v>200</v>
      </c>
      <c r="R172">
        <v>0</v>
      </c>
      <c r="S172" t="s">
        <v>199</v>
      </c>
      <c r="T172" t="s">
        <v>204</v>
      </c>
      <c r="U172">
        <f>R171/5</f>
        <v>4659</v>
      </c>
    </row>
    <row r="173" spans="1:21" ht="15.75" thickBot="1" x14ac:dyDescent="0.3">
      <c r="A173" s="121" t="s">
        <v>101</v>
      </c>
      <c r="B173" s="162">
        <v>596</v>
      </c>
      <c r="C173" s="43">
        <v>2747</v>
      </c>
      <c r="D173" s="43">
        <v>1110</v>
      </c>
      <c r="E173" s="43">
        <v>32</v>
      </c>
      <c r="F173" s="43">
        <v>436</v>
      </c>
      <c r="G173" s="43">
        <v>11</v>
      </c>
      <c r="H173" s="43">
        <v>187</v>
      </c>
      <c r="I173" s="43">
        <v>20</v>
      </c>
      <c r="J173" s="43">
        <v>4</v>
      </c>
      <c r="K173" s="43">
        <v>41</v>
      </c>
      <c r="L173" s="43">
        <v>25</v>
      </c>
      <c r="M173" s="43">
        <v>24</v>
      </c>
      <c r="N173" s="187">
        <v>321</v>
      </c>
      <c r="P173" t="s">
        <v>201</v>
      </c>
      <c r="R173">
        <v>44</v>
      </c>
    </row>
    <row r="174" spans="1:21" ht="15.75" thickBot="1" x14ac:dyDescent="0.3">
      <c r="A174" s="121" t="s">
        <v>97</v>
      </c>
      <c r="B174" s="162">
        <v>699</v>
      </c>
      <c r="C174" s="43">
        <v>1884</v>
      </c>
      <c r="D174" s="43">
        <v>1171</v>
      </c>
      <c r="E174" s="43">
        <v>134</v>
      </c>
      <c r="F174" s="43">
        <v>703</v>
      </c>
      <c r="G174" s="43">
        <v>28</v>
      </c>
      <c r="H174" s="43">
        <v>267</v>
      </c>
      <c r="I174" s="43">
        <v>31</v>
      </c>
      <c r="J174" s="43">
        <v>23</v>
      </c>
      <c r="K174" s="43">
        <v>94</v>
      </c>
      <c r="L174" s="43">
        <v>31</v>
      </c>
      <c r="M174" s="43">
        <v>132</v>
      </c>
      <c r="N174" s="187">
        <v>260</v>
      </c>
      <c r="P174" t="s">
        <v>202</v>
      </c>
      <c r="R174">
        <v>14</v>
      </c>
    </row>
    <row r="175" spans="1:21" ht="15.75" thickBot="1" x14ac:dyDescent="0.3">
      <c r="A175" s="121" t="s">
        <v>102</v>
      </c>
      <c r="B175" s="162">
        <v>904</v>
      </c>
      <c r="C175" s="43">
        <v>2482</v>
      </c>
      <c r="D175" s="43">
        <v>835</v>
      </c>
      <c r="E175" s="43">
        <v>181</v>
      </c>
      <c r="F175" s="43">
        <v>783</v>
      </c>
      <c r="G175" s="43">
        <v>17</v>
      </c>
      <c r="H175" s="43">
        <v>136</v>
      </c>
      <c r="I175" s="43">
        <v>23</v>
      </c>
      <c r="J175" s="43">
        <v>12</v>
      </c>
      <c r="K175" s="43">
        <v>19</v>
      </c>
      <c r="L175" s="43">
        <v>4</v>
      </c>
      <c r="M175" s="43">
        <v>28</v>
      </c>
      <c r="N175" s="187">
        <v>345</v>
      </c>
    </row>
    <row r="176" spans="1:21" ht="15.75" thickBot="1" x14ac:dyDescent="0.3">
      <c r="A176" s="121" t="s">
        <v>100</v>
      </c>
      <c r="B176" s="162">
        <v>644</v>
      </c>
      <c r="C176" s="43">
        <v>478</v>
      </c>
      <c r="D176" s="43">
        <v>376</v>
      </c>
      <c r="E176" s="43">
        <v>159</v>
      </c>
      <c r="F176" s="43">
        <v>837</v>
      </c>
      <c r="G176" s="43">
        <v>11</v>
      </c>
      <c r="H176" s="43">
        <v>168</v>
      </c>
      <c r="I176" s="43">
        <v>9</v>
      </c>
      <c r="J176" s="43">
        <v>45</v>
      </c>
      <c r="K176" s="43">
        <v>39</v>
      </c>
      <c r="L176" s="43">
        <v>3</v>
      </c>
      <c r="M176" s="43">
        <v>8</v>
      </c>
      <c r="N176" s="187">
        <v>362</v>
      </c>
      <c r="O176" s="108"/>
      <c r="P176" s="108"/>
      <c r="Q176" s="108"/>
    </row>
    <row r="177" spans="1:18" ht="15.75" thickBot="1" x14ac:dyDescent="0.3">
      <c r="A177" s="121" t="s">
        <v>98</v>
      </c>
      <c r="B177" s="453">
        <f t="shared" ref="B177:M177" si="31">SUM(B168)</f>
        <v>5.677999999999999</v>
      </c>
      <c r="C177" s="436">
        <f t="shared" si="31"/>
        <v>2.4219999999999997</v>
      </c>
      <c r="D177" s="436">
        <f t="shared" si="31"/>
        <v>1.4279999999999997</v>
      </c>
      <c r="E177" s="436">
        <f t="shared" si="31"/>
        <v>2.61</v>
      </c>
      <c r="F177" s="436">
        <f t="shared" si="31"/>
        <v>2.004</v>
      </c>
      <c r="G177" s="436">
        <f t="shared" si="31"/>
        <v>7.4060000000000006</v>
      </c>
      <c r="H177" s="436">
        <f t="shared" si="31"/>
        <v>4.6139999999999999</v>
      </c>
      <c r="I177" s="436">
        <f t="shared" si="31"/>
        <v>1.8680000000000003</v>
      </c>
      <c r="J177" s="436">
        <f t="shared" si="31"/>
        <v>1.948</v>
      </c>
      <c r="K177" s="436">
        <f t="shared" si="31"/>
        <v>5.1599999999999993</v>
      </c>
      <c r="L177" s="436">
        <f t="shared" si="31"/>
        <v>4.3860000000000001</v>
      </c>
      <c r="M177" s="485">
        <f t="shared" si="31"/>
        <v>2.4959999999999996</v>
      </c>
      <c r="N177" s="486">
        <v>2.65</v>
      </c>
      <c r="O177" s="350"/>
    </row>
    <row r="178" spans="1:18" ht="15.75" thickBot="1" x14ac:dyDescent="0.3">
      <c r="A178" s="122" t="s">
        <v>103</v>
      </c>
      <c r="B178" s="231">
        <f t="shared" ref="B178:N178" si="32">SUM(B172:B176)</f>
        <v>3566</v>
      </c>
      <c r="C178" s="231">
        <f t="shared" si="32"/>
        <v>8484</v>
      </c>
      <c r="D178" s="231">
        <f t="shared" si="32"/>
        <v>3867</v>
      </c>
      <c r="E178" s="231">
        <f t="shared" si="32"/>
        <v>565</v>
      </c>
      <c r="F178" s="231">
        <f t="shared" si="32"/>
        <v>3214</v>
      </c>
      <c r="G178" s="231">
        <f t="shared" si="32"/>
        <v>72</v>
      </c>
      <c r="H178" s="231">
        <f t="shared" si="32"/>
        <v>1117</v>
      </c>
      <c r="I178" s="231">
        <f t="shared" si="32"/>
        <v>110</v>
      </c>
      <c r="J178" s="231">
        <f t="shared" si="32"/>
        <v>144</v>
      </c>
      <c r="K178" s="231">
        <f t="shared" si="32"/>
        <v>256</v>
      </c>
      <c r="L178" s="231">
        <f t="shared" si="32"/>
        <v>71</v>
      </c>
      <c r="M178" s="231">
        <f t="shared" si="32"/>
        <v>268</v>
      </c>
      <c r="N178" s="484">
        <f t="shared" si="32"/>
        <v>1561</v>
      </c>
    </row>
    <row r="179" spans="1:18" ht="15.75" thickBot="1" x14ac:dyDescent="0.3">
      <c r="A179" s="121" t="s">
        <v>104</v>
      </c>
      <c r="B179" s="126">
        <f>B178*35</f>
        <v>124810</v>
      </c>
      <c r="C179" s="127">
        <f>C178*40</f>
        <v>339360</v>
      </c>
      <c r="D179" s="127">
        <f>D178*40</f>
        <v>154680</v>
      </c>
      <c r="E179" s="127">
        <f>E178*40</f>
        <v>22600</v>
      </c>
      <c r="F179" s="127">
        <f>F178*40</f>
        <v>128560</v>
      </c>
      <c r="G179" s="127">
        <f>G178*30</f>
        <v>2160</v>
      </c>
      <c r="H179" s="127">
        <f>H178*40</f>
        <v>44680</v>
      </c>
      <c r="I179" s="127">
        <f>I178*40</f>
        <v>4400</v>
      </c>
      <c r="J179" s="127">
        <f>J178*30</f>
        <v>4320</v>
      </c>
      <c r="K179" s="127">
        <f>K178*35</f>
        <v>8960</v>
      </c>
      <c r="L179" s="127">
        <f>L178*40</f>
        <v>2840</v>
      </c>
      <c r="M179" s="127">
        <f>M178*35</f>
        <v>9380</v>
      </c>
      <c r="N179" s="128">
        <f>N178*40</f>
        <v>62440</v>
      </c>
    </row>
    <row r="180" spans="1:18" ht="15.75" thickBot="1" x14ac:dyDescent="0.3">
      <c r="A180" s="123" t="s">
        <v>105</v>
      </c>
      <c r="B180" s="487">
        <f t="shared" ref="B180:N180" si="33">B177*B179</f>
        <v>708671.17999999993</v>
      </c>
      <c r="C180" s="488">
        <f t="shared" si="33"/>
        <v>821929.91999999993</v>
      </c>
      <c r="D180" s="488">
        <f t="shared" si="33"/>
        <v>220883.03999999995</v>
      </c>
      <c r="E180" s="488">
        <f t="shared" si="33"/>
        <v>58986</v>
      </c>
      <c r="F180" s="488">
        <f t="shared" si="33"/>
        <v>257634.24</v>
      </c>
      <c r="G180" s="488">
        <f t="shared" si="33"/>
        <v>15996.960000000001</v>
      </c>
      <c r="H180" s="488">
        <f t="shared" si="33"/>
        <v>206153.52</v>
      </c>
      <c r="I180" s="488">
        <f t="shared" si="33"/>
        <v>8219.2000000000007</v>
      </c>
      <c r="J180" s="488">
        <f t="shared" si="33"/>
        <v>8415.36</v>
      </c>
      <c r="K180" s="488">
        <f t="shared" si="33"/>
        <v>46233.599999999991</v>
      </c>
      <c r="L180" s="488">
        <f t="shared" si="33"/>
        <v>12456.24</v>
      </c>
      <c r="M180" s="488">
        <f t="shared" si="33"/>
        <v>23412.479999999996</v>
      </c>
      <c r="N180" s="489">
        <f t="shared" si="33"/>
        <v>165466</v>
      </c>
      <c r="R180" s="356"/>
    </row>
    <row r="181" spans="1:18" ht="15.75" thickBot="1" x14ac:dyDescent="0.3">
      <c r="A181" s="585">
        <f>SUM(B180:N180)</f>
        <v>2554457.7400000002</v>
      </c>
      <c r="B181" s="586"/>
      <c r="C181" s="586"/>
      <c r="D181" s="586"/>
      <c r="E181" s="586"/>
      <c r="F181" s="586"/>
      <c r="G181" s="586"/>
      <c r="H181" s="586"/>
      <c r="I181" s="586"/>
      <c r="J181" s="586"/>
      <c r="K181" s="586"/>
      <c r="L181" s="586"/>
      <c r="M181" s="586"/>
      <c r="N181" s="587"/>
    </row>
    <row r="182" spans="1:18" ht="15.75" thickBot="1" x14ac:dyDescent="0.3"/>
    <row r="183" spans="1:18" x14ac:dyDescent="0.25">
      <c r="B183" s="490" t="s">
        <v>289</v>
      </c>
      <c r="C183" s="491" t="s">
        <v>66</v>
      </c>
      <c r="D183" s="491" t="s">
        <v>67</v>
      </c>
      <c r="E183" s="491" t="s">
        <v>68</v>
      </c>
      <c r="F183" s="491" t="s">
        <v>69</v>
      </c>
      <c r="G183" s="491" t="s">
        <v>70</v>
      </c>
      <c r="H183" s="491" t="s">
        <v>71</v>
      </c>
      <c r="I183" s="491" t="s">
        <v>31</v>
      </c>
      <c r="J183" s="491" t="s">
        <v>72</v>
      </c>
      <c r="K183" s="491" t="s">
        <v>30</v>
      </c>
      <c r="L183" s="491" t="s">
        <v>82</v>
      </c>
      <c r="M183" s="491" t="s">
        <v>73</v>
      </c>
      <c r="N183" s="492" t="s">
        <v>85</v>
      </c>
    </row>
    <row r="184" spans="1:18" x14ac:dyDescent="0.25">
      <c r="B184" s="162">
        <v>644</v>
      </c>
      <c r="C184" s="43">
        <v>478</v>
      </c>
      <c r="D184" s="43">
        <v>376</v>
      </c>
      <c r="E184" s="43">
        <v>159</v>
      </c>
      <c r="F184" s="43">
        <v>837</v>
      </c>
      <c r="G184" s="43">
        <v>11</v>
      </c>
      <c r="H184" s="43">
        <v>168</v>
      </c>
      <c r="I184" s="43">
        <v>9</v>
      </c>
      <c r="J184" s="43">
        <v>45</v>
      </c>
      <c r="K184" s="43">
        <v>39</v>
      </c>
      <c r="L184" s="43">
        <v>3</v>
      </c>
      <c r="M184" s="43">
        <v>8</v>
      </c>
      <c r="N184" s="187">
        <v>362</v>
      </c>
      <c r="O184" s="108"/>
    </row>
    <row r="185" spans="1:18" x14ac:dyDescent="0.25">
      <c r="B185" s="162">
        <v>35</v>
      </c>
      <c r="C185" s="43">
        <v>40</v>
      </c>
      <c r="D185" s="43">
        <v>40</v>
      </c>
      <c r="E185" s="43">
        <v>40</v>
      </c>
      <c r="F185" s="43">
        <v>40</v>
      </c>
      <c r="G185" s="43">
        <v>30</v>
      </c>
      <c r="H185" s="43">
        <v>40</v>
      </c>
      <c r="I185" s="43">
        <v>40</v>
      </c>
      <c r="J185" s="43">
        <v>30</v>
      </c>
      <c r="K185" s="43">
        <v>35</v>
      </c>
      <c r="L185" s="43">
        <v>40</v>
      </c>
      <c r="M185" s="43">
        <v>35</v>
      </c>
      <c r="N185" s="187">
        <v>40</v>
      </c>
    </row>
    <row r="186" spans="1:18" x14ac:dyDescent="0.25">
      <c r="B186" s="64">
        <v>5.04</v>
      </c>
      <c r="C186" s="64">
        <v>2.4500000000000002</v>
      </c>
      <c r="D186" s="64">
        <v>1.44</v>
      </c>
      <c r="E186" s="64">
        <v>2.59</v>
      </c>
      <c r="F186" s="64">
        <v>1.58</v>
      </c>
      <c r="G186" s="64">
        <v>6.64</v>
      </c>
      <c r="H186" s="64">
        <v>4.96</v>
      </c>
      <c r="I186" s="64">
        <v>1.05</v>
      </c>
      <c r="J186" s="64">
        <v>1.83</v>
      </c>
      <c r="K186" s="64">
        <v>4.6500000000000004</v>
      </c>
      <c r="L186" s="64">
        <v>1.08</v>
      </c>
      <c r="M186" s="64">
        <v>1.06</v>
      </c>
      <c r="N186" s="417">
        <v>2.52</v>
      </c>
      <c r="O186" s="493"/>
      <c r="P186" s="39"/>
    </row>
    <row r="187" spans="1:18" x14ac:dyDescent="0.25">
      <c r="B187" s="494">
        <f t="shared" ref="B187:N187" si="34">SUM((B184*B185)*B186)</f>
        <v>113601.60000000001</v>
      </c>
      <c r="C187" s="495">
        <f t="shared" si="34"/>
        <v>46844</v>
      </c>
      <c r="D187" s="495">
        <f t="shared" si="34"/>
        <v>21657.599999999999</v>
      </c>
      <c r="E187" s="495">
        <f t="shared" si="34"/>
        <v>16472.399999999998</v>
      </c>
      <c r="F187" s="495">
        <f t="shared" si="34"/>
        <v>52898.400000000001</v>
      </c>
      <c r="G187" s="495">
        <f t="shared" si="34"/>
        <v>2191.1999999999998</v>
      </c>
      <c r="H187" s="495">
        <f t="shared" si="34"/>
        <v>33331.199999999997</v>
      </c>
      <c r="I187" s="495">
        <f t="shared" si="34"/>
        <v>378</v>
      </c>
      <c r="J187" s="495">
        <f t="shared" si="34"/>
        <v>2470.5</v>
      </c>
      <c r="K187" s="495">
        <f t="shared" si="34"/>
        <v>6347.2500000000009</v>
      </c>
      <c r="L187" s="495">
        <f t="shared" si="34"/>
        <v>129.60000000000002</v>
      </c>
      <c r="M187" s="495">
        <f t="shared" si="34"/>
        <v>296.8</v>
      </c>
      <c r="N187" s="496">
        <f t="shared" si="34"/>
        <v>36489.599999999999</v>
      </c>
      <c r="P187" s="497">
        <f>SUM(B187:N187)</f>
        <v>333108.14999999997</v>
      </c>
    </row>
    <row r="188" spans="1:18" ht="15.75" thickBot="1" x14ac:dyDescent="0.3">
      <c r="B188" s="95">
        <f t="shared" ref="B188:N188" si="35">SUM(B184*B185)</f>
        <v>22540</v>
      </c>
      <c r="C188" s="96">
        <f t="shared" si="35"/>
        <v>19120</v>
      </c>
      <c r="D188" s="96">
        <f t="shared" si="35"/>
        <v>15040</v>
      </c>
      <c r="E188" s="96">
        <f t="shared" si="35"/>
        <v>6360</v>
      </c>
      <c r="F188" s="96">
        <f t="shared" si="35"/>
        <v>33480</v>
      </c>
      <c r="G188" s="96">
        <f t="shared" si="35"/>
        <v>330</v>
      </c>
      <c r="H188" s="96">
        <f t="shared" si="35"/>
        <v>6720</v>
      </c>
      <c r="I188" s="96">
        <f t="shared" si="35"/>
        <v>360</v>
      </c>
      <c r="J188" s="96">
        <f t="shared" si="35"/>
        <v>1350</v>
      </c>
      <c r="K188" s="96">
        <f t="shared" si="35"/>
        <v>1365</v>
      </c>
      <c r="L188" s="96">
        <f t="shared" si="35"/>
        <v>120</v>
      </c>
      <c r="M188" s="96">
        <f t="shared" si="35"/>
        <v>280</v>
      </c>
      <c r="N188" s="218">
        <f t="shared" si="35"/>
        <v>14480</v>
      </c>
      <c r="P188">
        <f>SUM(B188:N188)</f>
        <v>121545</v>
      </c>
    </row>
    <row r="189" spans="1:18" x14ac:dyDescent="0.25">
      <c r="P189" s="39">
        <f>SUM(P187/P188)</f>
        <v>2.7406158213007523</v>
      </c>
    </row>
    <row r="193" spans="1:21" x14ac:dyDescent="0.25">
      <c r="A193" t="s">
        <v>380</v>
      </c>
    </row>
    <row r="194" spans="1:21" x14ac:dyDescent="0.25">
      <c r="A194" s="43"/>
      <c r="B194" s="43" t="s">
        <v>65</v>
      </c>
      <c r="C194" s="43" t="s">
        <v>66</v>
      </c>
      <c r="D194" s="43" t="s">
        <v>67</v>
      </c>
      <c r="E194" s="43" t="s">
        <v>68</v>
      </c>
      <c r="F194" s="43" t="s">
        <v>69</v>
      </c>
      <c r="G194" s="43" t="s">
        <v>70</v>
      </c>
      <c r="H194" s="43" t="s">
        <v>71</v>
      </c>
      <c r="I194" s="43" t="s">
        <v>31</v>
      </c>
      <c r="J194" s="43" t="s">
        <v>72</v>
      </c>
      <c r="K194" s="43" t="s">
        <v>30</v>
      </c>
      <c r="L194" s="43" t="s">
        <v>78</v>
      </c>
      <c r="M194" s="43" t="s">
        <v>73</v>
      </c>
      <c r="N194" s="43" t="s">
        <v>79</v>
      </c>
      <c r="O194" s="43" t="s">
        <v>80</v>
      </c>
      <c r="P194" s="43" t="s">
        <v>81</v>
      </c>
      <c r="Q194" s="43" t="s">
        <v>82</v>
      </c>
      <c r="R194" s="43" t="s">
        <v>84</v>
      </c>
      <c r="S194" s="43" t="s">
        <v>83</v>
      </c>
      <c r="T194" s="43" t="s">
        <v>148</v>
      </c>
      <c r="U194" s="43" t="s">
        <v>18</v>
      </c>
    </row>
    <row r="195" spans="1:21" x14ac:dyDescent="0.25">
      <c r="A195" s="43" t="s">
        <v>74</v>
      </c>
      <c r="B195" s="64">
        <v>5.96</v>
      </c>
      <c r="C195" s="64">
        <v>3.11</v>
      </c>
      <c r="D195" s="64">
        <v>1.56</v>
      </c>
      <c r="E195" s="64">
        <v>2.65</v>
      </c>
      <c r="F195" s="64">
        <v>1.75</v>
      </c>
      <c r="G195" s="64">
        <v>10.11</v>
      </c>
      <c r="H195" s="64">
        <v>5.37</v>
      </c>
      <c r="I195" s="64">
        <v>1.82</v>
      </c>
      <c r="J195" s="64">
        <v>1.87</v>
      </c>
      <c r="K195" s="64">
        <v>3.2</v>
      </c>
      <c r="L195" s="64">
        <v>3.79</v>
      </c>
      <c r="M195" s="64">
        <v>3.15</v>
      </c>
      <c r="N195" s="64">
        <v>10</v>
      </c>
      <c r="O195" s="64">
        <v>12.08</v>
      </c>
      <c r="P195" s="64" t="s">
        <v>290</v>
      </c>
      <c r="Q195" s="64">
        <v>1.01</v>
      </c>
      <c r="R195" s="64">
        <v>3.36</v>
      </c>
      <c r="S195" s="64" t="s">
        <v>290</v>
      </c>
      <c r="T195" s="64" t="s">
        <v>290</v>
      </c>
      <c r="U195" s="64" t="s">
        <v>290</v>
      </c>
    </row>
    <row r="196" spans="1:21" x14ac:dyDescent="0.25">
      <c r="A196" s="43" t="s">
        <v>75</v>
      </c>
      <c r="B196" s="64">
        <v>5.24</v>
      </c>
      <c r="C196" s="64">
        <v>2.98</v>
      </c>
      <c r="D196" s="64">
        <v>1.2</v>
      </c>
      <c r="E196" s="64">
        <v>2.91</v>
      </c>
      <c r="F196" s="64">
        <v>1.73</v>
      </c>
      <c r="G196" s="64">
        <v>8.17</v>
      </c>
      <c r="H196" s="64">
        <v>5.15</v>
      </c>
      <c r="I196" s="64">
        <v>0.98</v>
      </c>
      <c r="J196" s="64">
        <v>0.91</v>
      </c>
      <c r="K196" s="64">
        <v>6.27</v>
      </c>
      <c r="L196" s="64">
        <v>3.45</v>
      </c>
      <c r="M196" s="64">
        <v>2.5299999999999998</v>
      </c>
      <c r="N196" s="64">
        <v>10.08</v>
      </c>
      <c r="O196" s="64">
        <v>9.61</v>
      </c>
      <c r="P196" s="64" t="s">
        <v>290</v>
      </c>
      <c r="Q196" s="64">
        <v>0.75</v>
      </c>
      <c r="R196" s="64">
        <v>3.23</v>
      </c>
      <c r="S196" s="64">
        <v>1.52</v>
      </c>
      <c r="T196" s="64" t="s">
        <v>290</v>
      </c>
      <c r="U196" s="64" t="s">
        <v>290</v>
      </c>
    </row>
    <row r="197" spans="1:21" x14ac:dyDescent="0.25">
      <c r="A197" s="43" t="s">
        <v>76</v>
      </c>
      <c r="B197" s="64">
        <v>5.68</v>
      </c>
      <c r="C197" s="64">
        <v>2.96</v>
      </c>
      <c r="D197" s="64">
        <v>1.75</v>
      </c>
      <c r="E197" s="64">
        <v>2.78</v>
      </c>
      <c r="F197" s="64">
        <v>1.59</v>
      </c>
      <c r="G197" s="64">
        <v>9.34</v>
      </c>
      <c r="H197" s="64">
        <v>4.8099999999999996</v>
      </c>
      <c r="I197" s="64">
        <v>1.74</v>
      </c>
      <c r="J197" s="64">
        <v>2.5299999999999998</v>
      </c>
      <c r="K197" s="64">
        <v>5.45</v>
      </c>
      <c r="L197" s="64">
        <v>3.72</v>
      </c>
      <c r="M197" s="64">
        <v>2.78</v>
      </c>
      <c r="N197" s="64">
        <v>17.38</v>
      </c>
      <c r="O197" s="64">
        <v>10.56</v>
      </c>
      <c r="P197" s="64" t="s">
        <v>290</v>
      </c>
      <c r="Q197" s="64">
        <v>1.23</v>
      </c>
      <c r="R197" s="64">
        <v>3.14</v>
      </c>
      <c r="S197" s="64">
        <v>1.5</v>
      </c>
      <c r="T197" s="64">
        <v>1.36</v>
      </c>
      <c r="U197" s="64" t="s">
        <v>290</v>
      </c>
    </row>
    <row r="198" spans="1:21" x14ac:dyDescent="0.25">
      <c r="A198" s="43" t="s">
        <v>102</v>
      </c>
      <c r="B198" s="64">
        <v>6.08</v>
      </c>
      <c r="C198" s="64">
        <v>2.84</v>
      </c>
      <c r="D198" s="64">
        <v>1.55</v>
      </c>
      <c r="E198" s="64">
        <v>2.5099999999999998</v>
      </c>
      <c r="F198" s="64">
        <v>1.69</v>
      </c>
      <c r="G198" s="64">
        <v>7.33</v>
      </c>
      <c r="H198" s="64">
        <v>4.47</v>
      </c>
      <c r="I198" s="64">
        <v>1.22</v>
      </c>
      <c r="J198" s="64">
        <v>2.59</v>
      </c>
      <c r="K198" s="64">
        <v>5.18</v>
      </c>
      <c r="L198" s="64">
        <v>3.76</v>
      </c>
      <c r="M198" s="64">
        <v>2.2000000000000002</v>
      </c>
      <c r="N198" s="64">
        <v>13.53</v>
      </c>
      <c r="O198" s="64">
        <v>11.85</v>
      </c>
      <c r="P198" s="64" t="s">
        <v>290</v>
      </c>
      <c r="Q198" s="64">
        <v>0.65</v>
      </c>
      <c r="R198" s="64">
        <v>3.37</v>
      </c>
      <c r="S198" s="64">
        <v>1.64</v>
      </c>
      <c r="T198" s="64">
        <v>1.33</v>
      </c>
      <c r="U198" s="64" t="s">
        <v>290</v>
      </c>
    </row>
    <row r="199" spans="1:21" x14ac:dyDescent="0.25">
      <c r="A199" s="43" t="s">
        <v>77</v>
      </c>
      <c r="B199" s="64">
        <v>5.8</v>
      </c>
      <c r="C199" s="64">
        <v>3.07</v>
      </c>
      <c r="D199" s="64">
        <v>2.17</v>
      </c>
      <c r="E199" s="64">
        <v>1.74</v>
      </c>
      <c r="F199" s="64">
        <v>1.96</v>
      </c>
      <c r="G199" s="64">
        <v>7.83</v>
      </c>
      <c r="H199" s="64">
        <v>4.83</v>
      </c>
      <c r="I199" s="64">
        <v>1.84</v>
      </c>
      <c r="J199" s="64">
        <v>2.2000000000000002</v>
      </c>
      <c r="K199" s="64">
        <v>4.92</v>
      </c>
      <c r="L199" s="64" t="s">
        <v>290</v>
      </c>
      <c r="M199" s="64">
        <v>1.67</v>
      </c>
      <c r="N199" s="64">
        <v>11.23</v>
      </c>
      <c r="O199" s="64">
        <v>8.75</v>
      </c>
      <c r="P199" s="64" t="s">
        <v>290</v>
      </c>
      <c r="Q199" s="64">
        <v>1.38</v>
      </c>
      <c r="R199" s="64">
        <v>3.6</v>
      </c>
      <c r="S199" s="64" t="s">
        <v>290</v>
      </c>
      <c r="T199" s="64" t="s">
        <v>290</v>
      </c>
      <c r="U199" s="64" t="s">
        <v>290</v>
      </c>
    </row>
    <row r="200" spans="1:21" x14ac:dyDescent="0.25">
      <c r="A200" s="43" t="s">
        <v>86</v>
      </c>
      <c r="B200" s="64">
        <f t="shared" ref="B200:T200" si="36">AVERAGE(B195:B199)</f>
        <v>5.7520000000000007</v>
      </c>
      <c r="C200" s="64">
        <f t="shared" si="36"/>
        <v>2.992</v>
      </c>
      <c r="D200" s="64">
        <f t="shared" si="36"/>
        <v>1.6460000000000001</v>
      </c>
      <c r="E200" s="64">
        <f t="shared" si="36"/>
        <v>2.5179999999999998</v>
      </c>
      <c r="F200" s="64">
        <f t="shared" si="36"/>
        <v>1.7439999999999998</v>
      </c>
      <c r="G200" s="64">
        <f t="shared" si="36"/>
        <v>8.5560000000000009</v>
      </c>
      <c r="H200" s="64">
        <f t="shared" si="36"/>
        <v>4.9259999999999993</v>
      </c>
      <c r="I200" s="64">
        <f t="shared" si="36"/>
        <v>1.52</v>
      </c>
      <c r="J200" s="64">
        <f t="shared" si="36"/>
        <v>2.0200000000000005</v>
      </c>
      <c r="K200" s="64">
        <f t="shared" si="36"/>
        <v>5.0039999999999996</v>
      </c>
      <c r="L200" s="64">
        <f t="shared" si="36"/>
        <v>3.68</v>
      </c>
      <c r="M200" s="64">
        <f t="shared" si="36"/>
        <v>2.4660000000000002</v>
      </c>
      <c r="N200" s="64">
        <f t="shared" si="36"/>
        <v>12.443999999999999</v>
      </c>
      <c r="O200" s="64">
        <f t="shared" si="36"/>
        <v>10.57</v>
      </c>
      <c r="P200" s="64" t="e">
        <f t="shared" si="36"/>
        <v>#DIV/0!</v>
      </c>
      <c r="Q200" s="64">
        <f t="shared" si="36"/>
        <v>1.004</v>
      </c>
      <c r="R200" s="64">
        <f t="shared" si="36"/>
        <v>3.3400000000000007</v>
      </c>
      <c r="S200" s="64">
        <f t="shared" si="36"/>
        <v>1.5533333333333335</v>
      </c>
      <c r="T200" s="64">
        <f t="shared" si="36"/>
        <v>1.3450000000000002</v>
      </c>
      <c r="U200" s="64">
        <v>0</v>
      </c>
    </row>
    <row r="202" spans="1:21" ht="15.75" thickBot="1" x14ac:dyDescent="0.3"/>
    <row r="203" spans="1:21" ht="15.75" thickBot="1" x14ac:dyDescent="0.3">
      <c r="A203" s="65"/>
      <c r="B203" s="124" t="s">
        <v>65</v>
      </c>
      <c r="C203" s="124" t="s">
        <v>66</v>
      </c>
      <c r="D203" s="124" t="s">
        <v>67</v>
      </c>
      <c r="E203" s="124" t="s">
        <v>68</v>
      </c>
      <c r="F203" s="124" t="s">
        <v>69</v>
      </c>
      <c r="G203" s="124" t="s">
        <v>70</v>
      </c>
      <c r="H203" s="124" t="s">
        <v>71</v>
      </c>
      <c r="I203" s="124" t="s">
        <v>31</v>
      </c>
      <c r="J203" s="124" t="s">
        <v>72</v>
      </c>
      <c r="K203" s="124" t="s">
        <v>30</v>
      </c>
      <c r="L203" s="124" t="s">
        <v>82</v>
      </c>
      <c r="M203" s="124" t="s">
        <v>73</v>
      </c>
      <c r="N203" s="124" t="s">
        <v>85</v>
      </c>
      <c r="P203" s="349" t="s">
        <v>198</v>
      </c>
      <c r="R203" s="74">
        <v>19592</v>
      </c>
      <c r="S203" t="s">
        <v>199</v>
      </c>
      <c r="T203" t="s">
        <v>203</v>
      </c>
      <c r="U203" s="356">
        <f>A213/R203</f>
        <v>122.04230349122089</v>
      </c>
    </row>
    <row r="204" spans="1:21" ht="15.75" thickBot="1" x14ac:dyDescent="0.3">
      <c r="A204" s="121" t="s">
        <v>96</v>
      </c>
      <c r="B204" s="161">
        <v>599</v>
      </c>
      <c r="C204" s="167">
        <v>685</v>
      </c>
      <c r="D204" s="167">
        <v>783</v>
      </c>
      <c r="E204" s="167">
        <v>80</v>
      </c>
      <c r="F204" s="167">
        <v>161</v>
      </c>
      <c r="G204" s="167">
        <v>4</v>
      </c>
      <c r="H204" s="167">
        <v>46</v>
      </c>
      <c r="I204" s="167">
        <v>21</v>
      </c>
      <c r="J204" s="167">
        <v>4</v>
      </c>
      <c r="K204" s="167">
        <v>1</v>
      </c>
      <c r="L204" s="167">
        <v>1</v>
      </c>
      <c r="M204" s="167">
        <v>16</v>
      </c>
      <c r="N204" s="169">
        <v>108</v>
      </c>
      <c r="P204" t="s">
        <v>200</v>
      </c>
      <c r="R204">
        <v>0</v>
      </c>
      <c r="S204" t="s">
        <v>199</v>
      </c>
      <c r="T204" t="s">
        <v>204</v>
      </c>
      <c r="U204">
        <f>R203/5</f>
        <v>3918.4</v>
      </c>
    </row>
    <row r="205" spans="1:21" ht="15.75" thickBot="1" x14ac:dyDescent="0.3">
      <c r="A205" s="121" t="s">
        <v>101</v>
      </c>
      <c r="B205" s="162">
        <v>985</v>
      </c>
      <c r="C205" s="43">
        <v>1721</v>
      </c>
      <c r="D205" s="43">
        <v>972</v>
      </c>
      <c r="E205" s="43">
        <v>97</v>
      </c>
      <c r="F205" s="43">
        <v>638</v>
      </c>
      <c r="G205" s="43">
        <v>18</v>
      </c>
      <c r="H205" s="43">
        <v>239</v>
      </c>
      <c r="I205" s="43">
        <v>13</v>
      </c>
      <c r="J205" s="43">
        <v>4</v>
      </c>
      <c r="K205" s="43">
        <v>103</v>
      </c>
      <c r="L205" s="43">
        <v>23</v>
      </c>
      <c r="M205" s="43">
        <v>51</v>
      </c>
      <c r="N205" s="187">
        <v>296</v>
      </c>
      <c r="P205" t="s">
        <v>201</v>
      </c>
      <c r="R205">
        <v>42</v>
      </c>
    </row>
    <row r="206" spans="1:21" ht="15.75" thickBot="1" x14ac:dyDescent="0.3">
      <c r="A206" s="121" t="s">
        <v>97</v>
      </c>
      <c r="B206" s="162">
        <v>889</v>
      </c>
      <c r="C206" s="43">
        <v>2161</v>
      </c>
      <c r="D206" s="43">
        <v>743</v>
      </c>
      <c r="E206" s="43">
        <v>166</v>
      </c>
      <c r="F206" s="43">
        <v>1171</v>
      </c>
      <c r="G206" s="43">
        <v>21</v>
      </c>
      <c r="H206" s="43">
        <v>279</v>
      </c>
      <c r="I206" s="43">
        <v>19</v>
      </c>
      <c r="J206" s="43">
        <v>43</v>
      </c>
      <c r="K206" s="43">
        <v>14</v>
      </c>
      <c r="L206" s="43">
        <v>15</v>
      </c>
      <c r="M206" s="43">
        <v>218</v>
      </c>
      <c r="N206" s="187">
        <v>551</v>
      </c>
      <c r="P206" t="s">
        <v>202</v>
      </c>
      <c r="R206">
        <v>7</v>
      </c>
    </row>
    <row r="207" spans="1:21" ht="15.75" thickBot="1" x14ac:dyDescent="0.3">
      <c r="A207" s="121" t="s">
        <v>102</v>
      </c>
      <c r="B207" s="162">
        <v>527</v>
      </c>
      <c r="C207" s="43">
        <v>857</v>
      </c>
      <c r="D207" s="43">
        <v>366</v>
      </c>
      <c r="E207" s="43">
        <v>255</v>
      </c>
      <c r="F207" s="43">
        <v>1027</v>
      </c>
      <c r="G207" s="43">
        <v>18</v>
      </c>
      <c r="H207" s="43">
        <v>163</v>
      </c>
      <c r="I207" s="43">
        <v>8</v>
      </c>
      <c r="J207" s="43">
        <v>23</v>
      </c>
      <c r="K207" s="43">
        <v>35</v>
      </c>
      <c r="L207" s="43">
        <v>7</v>
      </c>
      <c r="M207" s="43">
        <v>36</v>
      </c>
      <c r="N207" s="187">
        <v>215</v>
      </c>
    </row>
    <row r="208" spans="1:21" ht="15.75" thickBot="1" x14ac:dyDescent="0.3">
      <c r="A208" s="121" t="s">
        <v>100</v>
      </c>
      <c r="B208" s="162">
        <v>295</v>
      </c>
      <c r="C208" s="43">
        <v>494</v>
      </c>
      <c r="D208" s="43">
        <v>309</v>
      </c>
      <c r="E208" s="43">
        <v>21</v>
      </c>
      <c r="F208" s="43">
        <v>269</v>
      </c>
      <c r="G208" s="43">
        <v>5</v>
      </c>
      <c r="H208" s="43">
        <v>411</v>
      </c>
      <c r="I208" s="43">
        <v>14</v>
      </c>
      <c r="J208" s="43">
        <v>1</v>
      </c>
      <c r="K208" s="43">
        <v>56</v>
      </c>
      <c r="L208" s="43">
        <v>21</v>
      </c>
      <c r="M208" s="43">
        <v>24</v>
      </c>
      <c r="N208" s="187">
        <v>176</v>
      </c>
      <c r="O208" s="108"/>
      <c r="P208" s="108"/>
      <c r="Q208" s="108"/>
    </row>
    <row r="209" spans="1:18" ht="15.75" thickBot="1" x14ac:dyDescent="0.3">
      <c r="A209" s="121" t="s">
        <v>98</v>
      </c>
      <c r="B209" s="453">
        <f t="shared" ref="B209:M209" si="37">SUM(B200)</f>
        <v>5.7520000000000007</v>
      </c>
      <c r="C209" s="436">
        <f t="shared" si="37"/>
        <v>2.992</v>
      </c>
      <c r="D209" s="436">
        <f t="shared" si="37"/>
        <v>1.6460000000000001</v>
      </c>
      <c r="E209" s="436">
        <f t="shared" si="37"/>
        <v>2.5179999999999998</v>
      </c>
      <c r="F209" s="436">
        <f t="shared" si="37"/>
        <v>1.7439999999999998</v>
      </c>
      <c r="G209" s="436">
        <f t="shared" si="37"/>
        <v>8.5560000000000009</v>
      </c>
      <c r="H209" s="436">
        <f t="shared" si="37"/>
        <v>4.9259999999999993</v>
      </c>
      <c r="I209" s="436">
        <f t="shared" si="37"/>
        <v>1.52</v>
      </c>
      <c r="J209" s="436">
        <f t="shared" si="37"/>
        <v>2.0200000000000005</v>
      </c>
      <c r="K209" s="436">
        <f t="shared" si="37"/>
        <v>5.0039999999999996</v>
      </c>
      <c r="L209" s="436">
        <f t="shared" si="37"/>
        <v>3.68</v>
      </c>
      <c r="M209" s="485">
        <f t="shared" si="37"/>
        <v>2.4660000000000002</v>
      </c>
      <c r="N209" s="486">
        <v>3.6</v>
      </c>
      <c r="O209" s="350"/>
    </row>
    <row r="210" spans="1:18" ht="15.75" thickBot="1" x14ac:dyDescent="0.3">
      <c r="A210" s="122" t="s">
        <v>103</v>
      </c>
      <c r="B210" s="231">
        <f t="shared" ref="B210:N210" si="38">SUM(B204:B208)</f>
        <v>3295</v>
      </c>
      <c r="C210" s="231">
        <f t="shared" si="38"/>
        <v>5918</v>
      </c>
      <c r="D210" s="231">
        <f t="shared" si="38"/>
        <v>3173</v>
      </c>
      <c r="E210" s="231">
        <f t="shared" si="38"/>
        <v>619</v>
      </c>
      <c r="F210" s="231">
        <f t="shared" si="38"/>
        <v>3266</v>
      </c>
      <c r="G210" s="231">
        <f t="shared" si="38"/>
        <v>66</v>
      </c>
      <c r="H210" s="231">
        <f t="shared" si="38"/>
        <v>1138</v>
      </c>
      <c r="I210" s="231">
        <f t="shared" si="38"/>
        <v>75</v>
      </c>
      <c r="J210" s="231">
        <f t="shared" si="38"/>
        <v>75</v>
      </c>
      <c r="K210" s="231">
        <f t="shared" si="38"/>
        <v>209</v>
      </c>
      <c r="L210" s="231">
        <f t="shared" si="38"/>
        <v>67</v>
      </c>
      <c r="M210" s="231">
        <f t="shared" si="38"/>
        <v>345</v>
      </c>
      <c r="N210" s="484">
        <f t="shared" si="38"/>
        <v>1346</v>
      </c>
    </row>
    <row r="211" spans="1:18" ht="15.75" thickBot="1" x14ac:dyDescent="0.3">
      <c r="A211" s="121" t="s">
        <v>104</v>
      </c>
      <c r="B211" s="126">
        <f>B210*35</f>
        <v>115325</v>
      </c>
      <c r="C211" s="127">
        <f>C210*40</f>
        <v>236720</v>
      </c>
      <c r="D211" s="127">
        <f>D210*40</f>
        <v>126920</v>
      </c>
      <c r="E211" s="127">
        <f>E210*40</f>
        <v>24760</v>
      </c>
      <c r="F211" s="127">
        <f>F210*40</f>
        <v>130640</v>
      </c>
      <c r="G211" s="127">
        <f>G210*30</f>
        <v>1980</v>
      </c>
      <c r="H211" s="127">
        <f>H210*40</f>
        <v>45520</v>
      </c>
      <c r="I211" s="127">
        <f>I210*40</f>
        <v>3000</v>
      </c>
      <c r="J211" s="127">
        <f>J210*30</f>
        <v>2250</v>
      </c>
      <c r="K211" s="127">
        <f>K210*35</f>
        <v>7315</v>
      </c>
      <c r="L211" s="127">
        <f>L210*40</f>
        <v>2680</v>
      </c>
      <c r="M211" s="127">
        <f>M210*35</f>
        <v>12075</v>
      </c>
      <c r="N211" s="128">
        <f>N210*40</f>
        <v>53840</v>
      </c>
    </row>
    <row r="212" spans="1:18" ht="15.75" thickBot="1" x14ac:dyDescent="0.3">
      <c r="A212" s="123" t="s">
        <v>105</v>
      </c>
      <c r="B212" s="487">
        <f t="shared" ref="B212:N212" si="39">B209*B211</f>
        <v>663349.4</v>
      </c>
      <c r="C212" s="488">
        <f t="shared" si="39"/>
        <v>708266.24</v>
      </c>
      <c r="D212" s="488">
        <f t="shared" si="39"/>
        <v>208910.32</v>
      </c>
      <c r="E212" s="488">
        <f t="shared" si="39"/>
        <v>62345.679999999993</v>
      </c>
      <c r="F212" s="488">
        <f t="shared" si="39"/>
        <v>227836.15999999997</v>
      </c>
      <c r="G212" s="488">
        <f t="shared" si="39"/>
        <v>16940.88</v>
      </c>
      <c r="H212" s="488">
        <f t="shared" si="39"/>
        <v>224231.51999999996</v>
      </c>
      <c r="I212" s="488">
        <f t="shared" si="39"/>
        <v>4560</v>
      </c>
      <c r="J212" s="488">
        <f t="shared" si="39"/>
        <v>4545.0000000000009</v>
      </c>
      <c r="K212" s="488">
        <f t="shared" si="39"/>
        <v>36604.259999999995</v>
      </c>
      <c r="L212" s="488">
        <f t="shared" si="39"/>
        <v>9862.4</v>
      </c>
      <c r="M212" s="488">
        <f t="shared" si="39"/>
        <v>29776.95</v>
      </c>
      <c r="N212" s="488">
        <f t="shared" si="39"/>
        <v>193824</v>
      </c>
      <c r="R212" s="356"/>
    </row>
    <row r="213" spans="1:18" ht="15.75" thickBot="1" x14ac:dyDescent="0.3">
      <c r="A213" s="585">
        <f>SUM(B212:N212)</f>
        <v>2391052.8099999996</v>
      </c>
      <c r="B213" s="586"/>
      <c r="C213" s="586"/>
      <c r="D213" s="586"/>
      <c r="E213" s="586"/>
      <c r="F213" s="586"/>
      <c r="G213" s="586"/>
      <c r="H213" s="586"/>
      <c r="I213" s="586"/>
      <c r="J213" s="586"/>
      <c r="K213" s="586"/>
      <c r="L213" s="586"/>
      <c r="M213" s="586"/>
      <c r="N213" s="587"/>
    </row>
    <row r="214" spans="1:18" ht="15.75" thickBot="1" x14ac:dyDescent="0.3"/>
    <row r="215" spans="1:18" x14ac:dyDescent="0.25">
      <c r="B215" s="490" t="s">
        <v>289</v>
      </c>
      <c r="C215" s="491" t="s">
        <v>66</v>
      </c>
      <c r="D215" s="491" t="s">
        <v>67</v>
      </c>
      <c r="E215" s="491" t="s">
        <v>68</v>
      </c>
      <c r="F215" s="491" t="s">
        <v>69</v>
      </c>
      <c r="G215" s="491" t="s">
        <v>70</v>
      </c>
      <c r="H215" s="491" t="s">
        <v>71</v>
      </c>
      <c r="I215" s="491" t="s">
        <v>31</v>
      </c>
      <c r="J215" s="491" t="s">
        <v>72</v>
      </c>
      <c r="K215" s="491" t="s">
        <v>30</v>
      </c>
      <c r="L215" s="491" t="s">
        <v>82</v>
      </c>
      <c r="M215" s="491" t="s">
        <v>73</v>
      </c>
      <c r="N215" s="492" t="s">
        <v>85</v>
      </c>
    </row>
    <row r="216" spans="1:18" x14ac:dyDescent="0.25">
      <c r="B216" s="162">
        <v>295</v>
      </c>
      <c r="C216" s="43">
        <v>494</v>
      </c>
      <c r="D216" s="43">
        <v>309</v>
      </c>
      <c r="E216" s="43">
        <v>21</v>
      </c>
      <c r="F216" s="43">
        <v>269</v>
      </c>
      <c r="G216" s="43">
        <v>5</v>
      </c>
      <c r="H216" s="43">
        <v>411</v>
      </c>
      <c r="I216" s="43">
        <v>14</v>
      </c>
      <c r="J216" s="43">
        <v>1</v>
      </c>
      <c r="K216" s="43">
        <v>56</v>
      </c>
      <c r="L216" s="43">
        <v>21</v>
      </c>
      <c r="M216" s="43">
        <v>24</v>
      </c>
      <c r="N216" s="187">
        <v>176</v>
      </c>
      <c r="O216" s="108"/>
    </row>
    <row r="217" spans="1:18" x14ac:dyDescent="0.25">
      <c r="B217" s="162">
        <v>35</v>
      </c>
      <c r="C217" s="43">
        <v>40</v>
      </c>
      <c r="D217" s="43">
        <v>40</v>
      </c>
      <c r="E217" s="43">
        <v>40</v>
      </c>
      <c r="F217" s="43">
        <v>40</v>
      </c>
      <c r="G217" s="43">
        <v>30</v>
      </c>
      <c r="H217" s="43">
        <v>40</v>
      </c>
      <c r="I217" s="43">
        <v>40</v>
      </c>
      <c r="J217" s="43">
        <v>30</v>
      </c>
      <c r="K217" s="43">
        <v>35</v>
      </c>
      <c r="L217" s="43">
        <v>40</v>
      </c>
      <c r="M217" s="43">
        <v>35</v>
      </c>
      <c r="N217" s="187">
        <v>40</v>
      </c>
    </row>
    <row r="218" spans="1:18" x14ac:dyDescent="0.25">
      <c r="B218" s="64">
        <v>5.8</v>
      </c>
      <c r="C218" s="64">
        <v>3.07</v>
      </c>
      <c r="D218" s="64">
        <v>2.17</v>
      </c>
      <c r="E218" s="64">
        <v>1.74</v>
      </c>
      <c r="F218" s="64">
        <v>1.96</v>
      </c>
      <c r="G218" s="64">
        <v>7.83</v>
      </c>
      <c r="H218" s="64">
        <v>4.83</v>
      </c>
      <c r="I218" s="64">
        <v>1.84</v>
      </c>
      <c r="J218" s="64">
        <v>2.2000000000000002</v>
      </c>
      <c r="K218" s="64">
        <v>4.92</v>
      </c>
      <c r="L218" s="64">
        <v>1.38</v>
      </c>
      <c r="M218" s="64">
        <v>1.67</v>
      </c>
      <c r="N218" s="417">
        <v>3.6</v>
      </c>
      <c r="O218" s="493"/>
      <c r="P218" s="39"/>
    </row>
    <row r="219" spans="1:18" x14ac:dyDescent="0.25">
      <c r="B219" s="494">
        <f t="shared" ref="B219:N219" si="40">SUM((B216*B217)*B218)</f>
        <v>59885</v>
      </c>
      <c r="C219" s="495">
        <f t="shared" si="40"/>
        <v>60663.199999999997</v>
      </c>
      <c r="D219" s="495">
        <f t="shared" si="40"/>
        <v>26821.200000000001</v>
      </c>
      <c r="E219" s="495">
        <f t="shared" si="40"/>
        <v>1461.6</v>
      </c>
      <c r="F219" s="495">
        <f t="shared" si="40"/>
        <v>21089.599999999999</v>
      </c>
      <c r="G219" s="495">
        <f t="shared" si="40"/>
        <v>1174.5</v>
      </c>
      <c r="H219" s="495">
        <f t="shared" si="40"/>
        <v>79405.2</v>
      </c>
      <c r="I219" s="495">
        <f t="shared" si="40"/>
        <v>1030.4000000000001</v>
      </c>
      <c r="J219" s="495">
        <f t="shared" si="40"/>
        <v>66</v>
      </c>
      <c r="K219" s="495">
        <f t="shared" si="40"/>
        <v>9643.2000000000007</v>
      </c>
      <c r="L219" s="495">
        <f t="shared" si="40"/>
        <v>1159.1999999999998</v>
      </c>
      <c r="M219" s="495">
        <f t="shared" si="40"/>
        <v>1402.8</v>
      </c>
      <c r="N219" s="496">
        <f t="shared" si="40"/>
        <v>25344</v>
      </c>
      <c r="P219" s="497">
        <f>SUM(B219:N219)</f>
        <v>289145.89999999997</v>
      </c>
    </row>
    <row r="220" spans="1:18" ht="15.75" thickBot="1" x14ac:dyDescent="0.3">
      <c r="B220" s="95">
        <f t="shared" ref="B220:N220" si="41">SUM(B216*B217)</f>
        <v>10325</v>
      </c>
      <c r="C220" s="96">
        <f t="shared" si="41"/>
        <v>19760</v>
      </c>
      <c r="D220" s="96">
        <f t="shared" si="41"/>
        <v>12360</v>
      </c>
      <c r="E220" s="96">
        <f t="shared" si="41"/>
        <v>840</v>
      </c>
      <c r="F220" s="96">
        <f t="shared" si="41"/>
        <v>10760</v>
      </c>
      <c r="G220" s="96">
        <f t="shared" si="41"/>
        <v>150</v>
      </c>
      <c r="H220" s="96">
        <f t="shared" si="41"/>
        <v>16440</v>
      </c>
      <c r="I220" s="96">
        <f t="shared" si="41"/>
        <v>560</v>
      </c>
      <c r="J220" s="96">
        <f t="shared" si="41"/>
        <v>30</v>
      </c>
      <c r="K220" s="96">
        <f t="shared" si="41"/>
        <v>1960</v>
      </c>
      <c r="L220" s="96">
        <f t="shared" si="41"/>
        <v>840</v>
      </c>
      <c r="M220" s="96">
        <f t="shared" si="41"/>
        <v>840</v>
      </c>
      <c r="N220" s="218">
        <f t="shared" si="41"/>
        <v>7040</v>
      </c>
      <c r="P220">
        <f>SUM(B220:N220)</f>
        <v>81905</v>
      </c>
    </row>
    <row r="221" spans="1:18" x14ac:dyDescent="0.25">
      <c r="P221" s="39">
        <f>SUM(P219/P220)</f>
        <v>3.530259446920212</v>
      </c>
    </row>
    <row r="224" spans="1:18" x14ac:dyDescent="0.25">
      <c r="A224" t="s">
        <v>384</v>
      </c>
    </row>
    <row r="225" spans="1:21" x14ac:dyDescent="0.25">
      <c r="A225" s="43"/>
      <c r="B225" s="43" t="s">
        <v>65</v>
      </c>
      <c r="C225" s="43" t="s">
        <v>66</v>
      </c>
      <c r="D225" s="43" t="s">
        <v>67</v>
      </c>
      <c r="E225" s="43" t="s">
        <v>68</v>
      </c>
      <c r="F225" s="43" t="s">
        <v>69</v>
      </c>
      <c r="G225" s="43" t="s">
        <v>70</v>
      </c>
      <c r="H225" s="43" t="s">
        <v>71</v>
      </c>
      <c r="I225" s="43" t="s">
        <v>31</v>
      </c>
      <c r="J225" s="43" t="s">
        <v>72</v>
      </c>
      <c r="K225" s="43" t="s">
        <v>30</v>
      </c>
      <c r="L225" s="43" t="s">
        <v>78</v>
      </c>
      <c r="M225" s="43" t="s">
        <v>73</v>
      </c>
      <c r="N225" s="43" t="s">
        <v>79</v>
      </c>
      <c r="O225" s="43" t="s">
        <v>80</v>
      </c>
      <c r="P225" s="43" t="s">
        <v>81</v>
      </c>
      <c r="Q225" s="43" t="s">
        <v>82</v>
      </c>
      <c r="R225" s="43" t="s">
        <v>84</v>
      </c>
      <c r="S225" s="43" t="s">
        <v>83</v>
      </c>
      <c r="T225" s="43" t="s">
        <v>148</v>
      </c>
      <c r="U225" s="43" t="s">
        <v>18</v>
      </c>
    </row>
    <row r="226" spans="1:21" x14ac:dyDescent="0.25">
      <c r="A226" s="43" t="s">
        <v>74</v>
      </c>
      <c r="B226" s="64">
        <v>5.65</v>
      </c>
      <c r="C226" s="64">
        <v>3.39</v>
      </c>
      <c r="D226" s="64">
        <v>1.88</v>
      </c>
      <c r="E226" s="64">
        <v>2.37</v>
      </c>
      <c r="F226" s="64">
        <v>1.46</v>
      </c>
      <c r="G226" s="64">
        <v>9.5</v>
      </c>
      <c r="H226" s="64">
        <v>4.3899999999999997</v>
      </c>
      <c r="I226" s="64">
        <v>2.71</v>
      </c>
      <c r="J226" s="64">
        <v>1.1299999999999999</v>
      </c>
      <c r="K226" s="64">
        <v>4.8</v>
      </c>
      <c r="L226" s="64" t="s">
        <v>290</v>
      </c>
      <c r="M226" s="64">
        <v>3</v>
      </c>
      <c r="N226" s="64">
        <v>11.96</v>
      </c>
      <c r="O226" s="64">
        <v>13.25</v>
      </c>
      <c r="P226" s="64" t="s">
        <v>290</v>
      </c>
      <c r="Q226" s="64">
        <v>0.91</v>
      </c>
      <c r="R226" s="64">
        <v>0</v>
      </c>
      <c r="S226" s="64">
        <v>1.5</v>
      </c>
      <c r="T226" s="64">
        <v>1</v>
      </c>
      <c r="U226" s="64" t="s">
        <v>290</v>
      </c>
    </row>
    <row r="227" spans="1:21" x14ac:dyDescent="0.25">
      <c r="A227" s="43" t="s">
        <v>75</v>
      </c>
      <c r="B227" s="64">
        <v>5.98</v>
      </c>
      <c r="C227" s="64">
        <v>3.28</v>
      </c>
      <c r="D227" s="64">
        <v>1.71</v>
      </c>
      <c r="E227" s="64">
        <v>2.2799999999999998</v>
      </c>
      <c r="F227" s="64" t="s">
        <v>290</v>
      </c>
      <c r="G227" s="64">
        <v>1.32</v>
      </c>
      <c r="H227" s="64">
        <v>4.37</v>
      </c>
      <c r="I227" s="64">
        <v>0.68</v>
      </c>
      <c r="J227" s="64" t="s">
        <v>290</v>
      </c>
      <c r="K227" s="64">
        <v>2.14</v>
      </c>
      <c r="L227" s="64">
        <v>4.75</v>
      </c>
      <c r="M227" s="64">
        <v>1.78</v>
      </c>
      <c r="N227" s="64">
        <v>12.86</v>
      </c>
      <c r="O227" s="64">
        <v>11.48</v>
      </c>
      <c r="P227" s="64" t="s">
        <v>290</v>
      </c>
      <c r="Q227" s="64">
        <v>0.88</v>
      </c>
      <c r="R227" s="64">
        <v>3.4</v>
      </c>
      <c r="S227" s="64" t="s">
        <v>290</v>
      </c>
      <c r="T227" s="64" t="s">
        <v>290</v>
      </c>
      <c r="U227" s="64" t="s">
        <v>290</v>
      </c>
    </row>
    <row r="228" spans="1:21" x14ac:dyDescent="0.25">
      <c r="A228" s="43" t="s">
        <v>76</v>
      </c>
      <c r="B228" s="64">
        <v>6.45</v>
      </c>
      <c r="C228" s="64">
        <v>3.16</v>
      </c>
      <c r="D228" s="64">
        <v>2.11</v>
      </c>
      <c r="E228" s="64">
        <v>2.63</v>
      </c>
      <c r="F228" s="64">
        <v>1.68</v>
      </c>
      <c r="G228" s="64">
        <v>3.52</v>
      </c>
      <c r="H228" s="64">
        <v>4.76</v>
      </c>
      <c r="I228" s="64">
        <v>0.63</v>
      </c>
      <c r="J228" s="64">
        <v>2.4900000000000002</v>
      </c>
      <c r="K228" s="64" t="s">
        <v>290</v>
      </c>
      <c r="L228" s="64" t="s">
        <v>290</v>
      </c>
      <c r="M228" s="64">
        <v>2.79</v>
      </c>
      <c r="N228" s="64">
        <v>11.86</v>
      </c>
      <c r="O228" s="64" t="s">
        <v>290</v>
      </c>
      <c r="P228" s="64" t="s">
        <v>290</v>
      </c>
      <c r="Q228" s="64" t="s">
        <v>290</v>
      </c>
      <c r="R228" s="64" t="s">
        <v>290</v>
      </c>
      <c r="S228" s="64" t="s">
        <v>290</v>
      </c>
      <c r="T228" s="64">
        <v>1.05</v>
      </c>
      <c r="U228" s="64" t="s">
        <v>290</v>
      </c>
    </row>
    <row r="229" spans="1:21" x14ac:dyDescent="0.25">
      <c r="A229" s="43" t="s">
        <v>102</v>
      </c>
      <c r="B229" s="64">
        <v>5.94</v>
      </c>
      <c r="C229" s="64">
        <v>2.86</v>
      </c>
      <c r="D229" s="64">
        <v>1.9</v>
      </c>
      <c r="E229" s="64">
        <v>2.78</v>
      </c>
      <c r="F229" s="64">
        <v>1.41</v>
      </c>
      <c r="G229" s="64">
        <v>6.05</v>
      </c>
      <c r="H229" s="64">
        <v>4.4000000000000004</v>
      </c>
      <c r="I229" s="64">
        <v>1.4</v>
      </c>
      <c r="J229" s="64">
        <v>2.12</v>
      </c>
      <c r="K229" s="64">
        <v>4.07</v>
      </c>
      <c r="L229" s="64">
        <v>4.1100000000000003</v>
      </c>
      <c r="M229" s="64">
        <v>3.14</v>
      </c>
      <c r="N229" s="64">
        <v>11.59</v>
      </c>
      <c r="O229" s="64">
        <v>12.77</v>
      </c>
      <c r="P229" s="64">
        <v>10.71</v>
      </c>
      <c r="Q229" s="64">
        <v>1.51</v>
      </c>
      <c r="R229" s="64">
        <v>3.6</v>
      </c>
      <c r="S229" s="64">
        <v>1.4</v>
      </c>
      <c r="T229" s="64">
        <v>1.1000000000000001</v>
      </c>
      <c r="U229" s="64" t="s">
        <v>290</v>
      </c>
    </row>
    <row r="230" spans="1:21" x14ac:dyDescent="0.25">
      <c r="A230" s="43" t="s">
        <v>77</v>
      </c>
      <c r="B230" s="64">
        <v>5.19</v>
      </c>
      <c r="C230" s="64">
        <v>2.94</v>
      </c>
      <c r="D230" s="64">
        <v>2.15</v>
      </c>
      <c r="E230" s="64">
        <v>3.01</v>
      </c>
      <c r="F230" s="64">
        <v>1.26</v>
      </c>
      <c r="G230" s="64">
        <v>2.69</v>
      </c>
      <c r="H230" s="64">
        <v>4.42</v>
      </c>
      <c r="I230" s="64">
        <v>0.63</v>
      </c>
      <c r="J230" s="64">
        <v>2.0299999999999998</v>
      </c>
      <c r="K230" s="64">
        <v>5.82</v>
      </c>
      <c r="L230" s="64">
        <v>4.45</v>
      </c>
      <c r="M230" s="64">
        <v>1.84</v>
      </c>
      <c r="N230" s="64">
        <v>14.81</v>
      </c>
      <c r="O230" s="64">
        <v>10.38</v>
      </c>
      <c r="P230" s="64">
        <v>8</v>
      </c>
      <c r="Q230" s="64">
        <v>1.91</v>
      </c>
      <c r="R230" s="64">
        <v>3.02</v>
      </c>
      <c r="S230" s="64">
        <v>1.39</v>
      </c>
      <c r="T230" s="64">
        <v>1.35</v>
      </c>
      <c r="U230" s="64" t="s">
        <v>290</v>
      </c>
    </row>
    <row r="231" spans="1:21" x14ac:dyDescent="0.25">
      <c r="A231" s="43" t="s">
        <v>86</v>
      </c>
      <c r="B231" s="64">
        <f t="shared" ref="B231:T231" si="42">AVERAGE(B226:B230)</f>
        <v>5.8420000000000005</v>
      </c>
      <c r="C231" s="64">
        <f t="shared" si="42"/>
        <v>3.1259999999999999</v>
      </c>
      <c r="D231" s="64">
        <f t="shared" si="42"/>
        <v>1.95</v>
      </c>
      <c r="E231" s="64">
        <f t="shared" si="42"/>
        <v>2.6139999999999999</v>
      </c>
      <c r="F231" s="64">
        <f t="shared" si="42"/>
        <v>1.4524999999999999</v>
      </c>
      <c r="G231" s="64">
        <f t="shared" si="42"/>
        <v>4.6160000000000005</v>
      </c>
      <c r="H231" s="64">
        <f t="shared" si="42"/>
        <v>4.4680000000000009</v>
      </c>
      <c r="I231" s="64">
        <f t="shared" si="42"/>
        <v>1.21</v>
      </c>
      <c r="J231" s="64">
        <f t="shared" si="42"/>
        <v>1.9424999999999999</v>
      </c>
      <c r="K231" s="64">
        <f t="shared" si="42"/>
        <v>4.2074999999999996</v>
      </c>
      <c r="L231" s="64">
        <f t="shared" si="42"/>
        <v>4.4366666666666665</v>
      </c>
      <c r="M231" s="64">
        <f t="shared" si="42"/>
        <v>2.5100000000000002</v>
      </c>
      <c r="N231" s="64">
        <f t="shared" si="42"/>
        <v>12.616</v>
      </c>
      <c r="O231" s="64">
        <f t="shared" si="42"/>
        <v>11.97</v>
      </c>
      <c r="P231" s="64">
        <f t="shared" si="42"/>
        <v>9.3550000000000004</v>
      </c>
      <c r="Q231" s="64">
        <f t="shared" si="42"/>
        <v>1.3025</v>
      </c>
      <c r="R231" s="64">
        <f t="shared" si="42"/>
        <v>2.5049999999999999</v>
      </c>
      <c r="S231" s="64">
        <f t="shared" si="42"/>
        <v>1.43</v>
      </c>
      <c r="T231" s="64">
        <f t="shared" si="42"/>
        <v>1.125</v>
      </c>
      <c r="U231" s="64">
        <v>0</v>
      </c>
    </row>
    <row r="233" spans="1:21" ht="15.75" thickBot="1" x14ac:dyDescent="0.3"/>
    <row r="234" spans="1:21" ht="15.75" thickBot="1" x14ac:dyDescent="0.3">
      <c r="A234" s="65"/>
      <c r="B234" s="124" t="s">
        <v>65</v>
      </c>
      <c r="C234" s="124" t="s">
        <v>66</v>
      </c>
      <c r="D234" s="124" t="s">
        <v>67</v>
      </c>
      <c r="E234" s="124" t="s">
        <v>68</v>
      </c>
      <c r="F234" s="124" t="s">
        <v>69</v>
      </c>
      <c r="G234" s="124" t="s">
        <v>70</v>
      </c>
      <c r="H234" s="124" t="s">
        <v>71</v>
      </c>
      <c r="I234" s="124" t="s">
        <v>31</v>
      </c>
      <c r="J234" s="124" t="s">
        <v>72</v>
      </c>
      <c r="K234" s="124" t="s">
        <v>30</v>
      </c>
      <c r="L234" s="124" t="s">
        <v>82</v>
      </c>
      <c r="M234" s="124" t="s">
        <v>73</v>
      </c>
      <c r="N234" s="124" t="s">
        <v>85</v>
      </c>
      <c r="P234" s="349" t="s">
        <v>198</v>
      </c>
      <c r="R234" s="74">
        <v>18499</v>
      </c>
      <c r="S234" t="s">
        <v>199</v>
      </c>
      <c r="T234" t="s">
        <v>203</v>
      </c>
      <c r="U234" s="356">
        <f>A244/R234</f>
        <v>121.68465353983098</v>
      </c>
    </row>
    <row r="235" spans="1:21" ht="15.75" thickBot="1" x14ac:dyDescent="0.3">
      <c r="A235" s="121" t="s">
        <v>96</v>
      </c>
      <c r="B235" s="161">
        <v>742</v>
      </c>
      <c r="C235" s="167">
        <v>1208</v>
      </c>
      <c r="D235" s="167">
        <v>683</v>
      </c>
      <c r="E235" s="167">
        <v>171</v>
      </c>
      <c r="F235" s="167">
        <v>493</v>
      </c>
      <c r="G235" s="167">
        <v>21</v>
      </c>
      <c r="H235" s="167">
        <v>216</v>
      </c>
      <c r="I235" s="167">
        <v>43</v>
      </c>
      <c r="J235" s="167">
        <v>14</v>
      </c>
      <c r="K235" s="167">
        <v>29</v>
      </c>
      <c r="L235" s="167">
        <v>14</v>
      </c>
      <c r="M235" s="167">
        <v>13</v>
      </c>
      <c r="N235" s="169">
        <v>229</v>
      </c>
      <c r="P235" t="s">
        <v>200</v>
      </c>
      <c r="R235">
        <v>0</v>
      </c>
      <c r="S235" t="s">
        <v>199</v>
      </c>
      <c r="T235" t="s">
        <v>204</v>
      </c>
      <c r="U235">
        <f>R234/5</f>
        <v>3699.8</v>
      </c>
    </row>
    <row r="236" spans="1:21" ht="15.75" thickBot="1" x14ac:dyDescent="0.3">
      <c r="A236" s="121" t="s">
        <v>101</v>
      </c>
      <c r="B236" s="162">
        <v>518</v>
      </c>
      <c r="C236" s="43">
        <v>1423</v>
      </c>
      <c r="D236" s="43">
        <v>421</v>
      </c>
      <c r="E236" s="43">
        <v>34</v>
      </c>
      <c r="F236" s="43">
        <v>5</v>
      </c>
      <c r="G236" s="43">
        <v>9</v>
      </c>
      <c r="H236" s="43">
        <v>99</v>
      </c>
      <c r="I236" s="43">
        <v>7</v>
      </c>
      <c r="J236" s="43">
        <v>0</v>
      </c>
      <c r="K236" s="43">
        <v>7</v>
      </c>
      <c r="L236" s="43">
        <v>11</v>
      </c>
      <c r="M236" s="43">
        <v>18</v>
      </c>
      <c r="N236" s="187">
        <v>96</v>
      </c>
      <c r="P236" t="s">
        <v>201</v>
      </c>
      <c r="R236">
        <v>34</v>
      </c>
    </row>
    <row r="237" spans="1:21" ht="15.75" thickBot="1" x14ac:dyDescent="0.3">
      <c r="A237" s="121" t="s">
        <v>97</v>
      </c>
      <c r="B237" s="162">
        <v>249</v>
      </c>
      <c r="C237" s="43">
        <v>572</v>
      </c>
      <c r="D237" s="43">
        <v>183</v>
      </c>
      <c r="E237" s="43">
        <v>71</v>
      </c>
      <c r="F237" s="43">
        <v>710</v>
      </c>
      <c r="G237" s="43">
        <v>9</v>
      </c>
      <c r="H237" s="43">
        <v>30</v>
      </c>
      <c r="I237" s="43">
        <v>14</v>
      </c>
      <c r="J237" s="43">
        <v>18</v>
      </c>
      <c r="K237" s="43">
        <v>5</v>
      </c>
      <c r="L237" s="43">
        <v>0</v>
      </c>
      <c r="M237" s="43">
        <v>57</v>
      </c>
      <c r="N237" s="187">
        <v>60</v>
      </c>
      <c r="P237" t="s">
        <v>202</v>
      </c>
      <c r="R237">
        <v>6</v>
      </c>
    </row>
    <row r="238" spans="1:21" ht="15.75" thickBot="1" x14ac:dyDescent="0.3">
      <c r="A238" s="121" t="s">
        <v>102</v>
      </c>
      <c r="B238" s="162">
        <v>783</v>
      </c>
      <c r="C238" s="43">
        <v>2733</v>
      </c>
      <c r="D238" s="43">
        <v>489</v>
      </c>
      <c r="E238" s="43">
        <v>150</v>
      </c>
      <c r="F238" s="43">
        <v>1089</v>
      </c>
      <c r="G238" s="43">
        <v>21</v>
      </c>
      <c r="H238" s="43">
        <v>210</v>
      </c>
      <c r="I238" s="43">
        <v>32</v>
      </c>
      <c r="J238" s="43">
        <v>7</v>
      </c>
      <c r="K238" s="43">
        <v>27</v>
      </c>
      <c r="L238" s="43">
        <v>23</v>
      </c>
      <c r="M238" s="43">
        <v>21</v>
      </c>
      <c r="N238" s="187">
        <v>582</v>
      </c>
    </row>
    <row r="239" spans="1:21" ht="15.75" thickBot="1" x14ac:dyDescent="0.3">
      <c r="A239" s="121" t="s">
        <v>100</v>
      </c>
      <c r="B239" s="162">
        <v>694</v>
      </c>
      <c r="C239" s="43">
        <v>860</v>
      </c>
      <c r="D239" s="43">
        <v>589</v>
      </c>
      <c r="E239" s="43">
        <v>74</v>
      </c>
      <c r="F239" s="43">
        <v>610</v>
      </c>
      <c r="G239" s="43">
        <v>4</v>
      </c>
      <c r="H239" s="43">
        <v>524</v>
      </c>
      <c r="I239" s="43">
        <v>11</v>
      </c>
      <c r="J239" s="43">
        <v>32</v>
      </c>
      <c r="K239" s="43">
        <v>47</v>
      </c>
      <c r="L239" s="43">
        <v>20</v>
      </c>
      <c r="M239" s="43">
        <v>27</v>
      </c>
      <c r="N239" s="187">
        <v>338</v>
      </c>
      <c r="O239" s="108"/>
      <c r="P239" s="108"/>
      <c r="Q239" s="108"/>
    </row>
    <row r="240" spans="1:21" ht="15.75" thickBot="1" x14ac:dyDescent="0.3">
      <c r="A240" s="121" t="s">
        <v>98</v>
      </c>
      <c r="B240" s="453">
        <f t="shared" ref="B240:M240" si="43">SUM(B231)</f>
        <v>5.8420000000000005</v>
      </c>
      <c r="C240" s="436">
        <f t="shared" si="43"/>
        <v>3.1259999999999999</v>
      </c>
      <c r="D240" s="436">
        <f t="shared" si="43"/>
        <v>1.95</v>
      </c>
      <c r="E240" s="436">
        <f t="shared" si="43"/>
        <v>2.6139999999999999</v>
      </c>
      <c r="F240" s="436">
        <f t="shared" si="43"/>
        <v>1.4524999999999999</v>
      </c>
      <c r="G240" s="436">
        <f t="shared" si="43"/>
        <v>4.6160000000000005</v>
      </c>
      <c r="H240" s="436">
        <f t="shared" si="43"/>
        <v>4.4680000000000009</v>
      </c>
      <c r="I240" s="436">
        <f t="shared" si="43"/>
        <v>1.21</v>
      </c>
      <c r="J240" s="436">
        <f t="shared" si="43"/>
        <v>1.9424999999999999</v>
      </c>
      <c r="K240" s="436">
        <f t="shared" si="43"/>
        <v>4.2074999999999996</v>
      </c>
      <c r="L240" s="436">
        <f t="shared" si="43"/>
        <v>4.4366666666666665</v>
      </c>
      <c r="M240" s="485">
        <f t="shared" si="43"/>
        <v>2.5100000000000002</v>
      </c>
      <c r="N240" s="486">
        <v>2.5499999999999998</v>
      </c>
      <c r="O240" s="350"/>
    </row>
    <row r="241" spans="1:18" ht="15.75" thickBot="1" x14ac:dyDescent="0.3">
      <c r="A241" s="122" t="s">
        <v>103</v>
      </c>
      <c r="B241" s="231">
        <f t="shared" ref="B241:N241" si="44">SUM(B235:B239)</f>
        <v>2986</v>
      </c>
      <c r="C241" s="231">
        <f t="shared" si="44"/>
        <v>6796</v>
      </c>
      <c r="D241" s="231">
        <f t="shared" si="44"/>
        <v>2365</v>
      </c>
      <c r="E241" s="231">
        <f t="shared" si="44"/>
        <v>500</v>
      </c>
      <c r="F241" s="231">
        <f t="shared" si="44"/>
        <v>2907</v>
      </c>
      <c r="G241" s="231">
        <f t="shared" si="44"/>
        <v>64</v>
      </c>
      <c r="H241" s="231">
        <f t="shared" si="44"/>
        <v>1079</v>
      </c>
      <c r="I241" s="231">
        <f t="shared" si="44"/>
        <v>107</v>
      </c>
      <c r="J241" s="231">
        <f t="shared" si="44"/>
        <v>71</v>
      </c>
      <c r="K241" s="231">
        <f t="shared" si="44"/>
        <v>115</v>
      </c>
      <c r="L241" s="231">
        <f t="shared" si="44"/>
        <v>68</v>
      </c>
      <c r="M241" s="231">
        <f t="shared" si="44"/>
        <v>136</v>
      </c>
      <c r="N241" s="484">
        <f t="shared" si="44"/>
        <v>1305</v>
      </c>
    </row>
    <row r="242" spans="1:18" ht="15.75" thickBot="1" x14ac:dyDescent="0.3">
      <c r="A242" s="121" t="s">
        <v>104</v>
      </c>
      <c r="B242" s="126">
        <f>B241*35</f>
        <v>104510</v>
      </c>
      <c r="C242" s="127">
        <f>C241*40</f>
        <v>271840</v>
      </c>
      <c r="D242" s="127">
        <f>D241*40</f>
        <v>94600</v>
      </c>
      <c r="E242" s="127">
        <f>E241*40</f>
        <v>20000</v>
      </c>
      <c r="F242" s="127">
        <f>F241*40</f>
        <v>116280</v>
      </c>
      <c r="G242" s="127">
        <f>G241*30</f>
        <v>1920</v>
      </c>
      <c r="H242" s="127">
        <f>H241*40</f>
        <v>43160</v>
      </c>
      <c r="I242" s="127">
        <f>I241*40</f>
        <v>4280</v>
      </c>
      <c r="J242" s="127">
        <f>J241*30</f>
        <v>2130</v>
      </c>
      <c r="K242" s="127">
        <f>K241*35</f>
        <v>4025</v>
      </c>
      <c r="L242" s="127">
        <f>L241*40</f>
        <v>2720</v>
      </c>
      <c r="M242" s="127">
        <f>M241*35</f>
        <v>4760</v>
      </c>
      <c r="N242" s="128">
        <f>N241*40</f>
        <v>52200</v>
      </c>
    </row>
    <row r="243" spans="1:18" ht="15.75" thickBot="1" x14ac:dyDescent="0.3">
      <c r="A243" s="123" t="s">
        <v>105</v>
      </c>
      <c r="B243" s="487">
        <f t="shared" ref="B243:N243" si="45">B240*B242</f>
        <v>610547.42000000004</v>
      </c>
      <c r="C243" s="488">
        <f t="shared" si="45"/>
        <v>849771.84</v>
      </c>
      <c r="D243" s="488">
        <f t="shared" si="45"/>
        <v>184470</v>
      </c>
      <c r="E243" s="488">
        <f t="shared" si="45"/>
        <v>52280</v>
      </c>
      <c r="F243" s="488">
        <f t="shared" si="45"/>
        <v>168896.69999999998</v>
      </c>
      <c r="G243" s="488">
        <f t="shared" si="45"/>
        <v>8862.7200000000012</v>
      </c>
      <c r="H243" s="488">
        <f t="shared" si="45"/>
        <v>192838.88000000003</v>
      </c>
      <c r="I243" s="488">
        <f t="shared" si="45"/>
        <v>5178.8</v>
      </c>
      <c r="J243" s="488">
        <f t="shared" si="45"/>
        <v>4137.5249999999996</v>
      </c>
      <c r="K243" s="488">
        <f t="shared" si="45"/>
        <v>16935.1875</v>
      </c>
      <c r="L243" s="488">
        <f t="shared" si="45"/>
        <v>12067.733333333334</v>
      </c>
      <c r="M243" s="488">
        <f t="shared" si="45"/>
        <v>11947.6</v>
      </c>
      <c r="N243" s="489">
        <f t="shared" si="45"/>
        <v>133110</v>
      </c>
      <c r="R243" s="356"/>
    </row>
    <row r="244" spans="1:18" ht="15.75" thickBot="1" x14ac:dyDescent="0.3">
      <c r="A244" s="585">
        <f>SUM(B243:N243)</f>
        <v>2251044.4058333333</v>
      </c>
      <c r="B244" s="586"/>
      <c r="C244" s="586"/>
      <c r="D244" s="586"/>
      <c r="E244" s="586"/>
      <c r="F244" s="586"/>
      <c r="G244" s="586"/>
      <c r="H244" s="586"/>
      <c r="I244" s="586"/>
      <c r="J244" s="586"/>
      <c r="K244" s="586"/>
      <c r="L244" s="586"/>
      <c r="M244" s="586"/>
      <c r="N244" s="587"/>
    </row>
    <row r="245" spans="1:18" ht="15.75" thickBot="1" x14ac:dyDescent="0.3"/>
    <row r="246" spans="1:18" x14ac:dyDescent="0.25">
      <c r="B246" s="490" t="s">
        <v>289</v>
      </c>
      <c r="C246" s="491" t="s">
        <v>66</v>
      </c>
      <c r="D246" s="491" t="s">
        <v>67</v>
      </c>
      <c r="E246" s="491" t="s">
        <v>68</v>
      </c>
      <c r="F246" s="491" t="s">
        <v>69</v>
      </c>
      <c r="G246" s="491" t="s">
        <v>70</v>
      </c>
      <c r="H246" s="491" t="s">
        <v>71</v>
      </c>
      <c r="I246" s="491" t="s">
        <v>31</v>
      </c>
      <c r="J246" s="491" t="s">
        <v>72</v>
      </c>
      <c r="K246" s="491" t="s">
        <v>30</v>
      </c>
      <c r="L246" s="491" t="s">
        <v>82</v>
      </c>
      <c r="M246" s="491" t="s">
        <v>73</v>
      </c>
      <c r="N246" s="492" t="s">
        <v>85</v>
      </c>
    </row>
    <row r="247" spans="1:18" x14ac:dyDescent="0.25">
      <c r="B247" s="162">
        <v>694</v>
      </c>
      <c r="C247" s="43">
        <v>860</v>
      </c>
      <c r="D247" s="43">
        <v>589</v>
      </c>
      <c r="E247" s="43">
        <v>74</v>
      </c>
      <c r="F247" s="43">
        <v>610</v>
      </c>
      <c r="G247" s="43">
        <v>4</v>
      </c>
      <c r="H247" s="43">
        <v>524</v>
      </c>
      <c r="I247" s="43">
        <v>11</v>
      </c>
      <c r="J247" s="43">
        <v>32</v>
      </c>
      <c r="K247" s="43">
        <v>47</v>
      </c>
      <c r="L247" s="43">
        <v>20</v>
      </c>
      <c r="M247" s="43">
        <v>27</v>
      </c>
      <c r="N247" s="187">
        <v>338</v>
      </c>
      <c r="O247" s="108"/>
    </row>
    <row r="248" spans="1:18" x14ac:dyDescent="0.25">
      <c r="B248" s="162">
        <v>35</v>
      </c>
      <c r="C248" s="43">
        <v>40</v>
      </c>
      <c r="D248" s="43">
        <v>40</v>
      </c>
      <c r="E248" s="43">
        <v>40</v>
      </c>
      <c r="F248" s="43">
        <v>40</v>
      </c>
      <c r="G248" s="43">
        <v>30</v>
      </c>
      <c r="H248" s="43">
        <v>40</v>
      </c>
      <c r="I248" s="43">
        <v>40</v>
      </c>
      <c r="J248" s="43">
        <v>30</v>
      </c>
      <c r="K248" s="43">
        <v>35</v>
      </c>
      <c r="L248" s="43">
        <v>40</v>
      </c>
      <c r="M248" s="43">
        <v>35</v>
      </c>
      <c r="N248" s="187">
        <v>40</v>
      </c>
    </row>
    <row r="249" spans="1:18" x14ac:dyDescent="0.25">
      <c r="B249" s="64">
        <v>5.19</v>
      </c>
      <c r="C249" s="64">
        <v>2.94</v>
      </c>
      <c r="D249" s="64">
        <v>2.15</v>
      </c>
      <c r="E249" s="64">
        <v>3.01</v>
      </c>
      <c r="F249" s="64">
        <v>1.26</v>
      </c>
      <c r="G249" s="64">
        <v>2.69</v>
      </c>
      <c r="H249" s="64">
        <v>4.42</v>
      </c>
      <c r="I249" s="64">
        <v>0.63</v>
      </c>
      <c r="J249" s="64">
        <v>2.0299999999999998</v>
      </c>
      <c r="K249" s="64">
        <v>5.82</v>
      </c>
      <c r="L249" s="64">
        <v>1.91</v>
      </c>
      <c r="M249" s="64">
        <v>1.84</v>
      </c>
      <c r="N249" s="417">
        <v>2.5499999999999998</v>
      </c>
      <c r="O249" s="493"/>
      <c r="P249" s="39"/>
    </row>
    <row r="250" spans="1:18" x14ac:dyDescent="0.25">
      <c r="B250" s="494">
        <f t="shared" ref="B250:N250" si="46">SUM((B247*B248)*B249)</f>
        <v>126065.1</v>
      </c>
      <c r="C250" s="495">
        <f t="shared" si="46"/>
        <v>101136</v>
      </c>
      <c r="D250" s="495">
        <f t="shared" si="46"/>
        <v>50654</v>
      </c>
      <c r="E250" s="495">
        <f t="shared" si="46"/>
        <v>8909.5999999999985</v>
      </c>
      <c r="F250" s="495">
        <f t="shared" si="46"/>
        <v>30744</v>
      </c>
      <c r="G250" s="495">
        <f t="shared" si="46"/>
        <v>322.8</v>
      </c>
      <c r="H250" s="495">
        <f t="shared" si="46"/>
        <v>92643.199999999997</v>
      </c>
      <c r="I250" s="495">
        <f t="shared" si="46"/>
        <v>277.2</v>
      </c>
      <c r="J250" s="495">
        <f t="shared" si="46"/>
        <v>1948.7999999999997</v>
      </c>
      <c r="K250" s="495">
        <f t="shared" si="46"/>
        <v>9573.9</v>
      </c>
      <c r="L250" s="495">
        <f t="shared" si="46"/>
        <v>1528</v>
      </c>
      <c r="M250" s="495">
        <f t="shared" si="46"/>
        <v>1738.8000000000002</v>
      </c>
      <c r="N250" s="496">
        <f t="shared" si="46"/>
        <v>34476</v>
      </c>
      <c r="P250" s="497">
        <f>SUM(B250:N250)</f>
        <v>460017.39999999997</v>
      </c>
    </row>
    <row r="251" spans="1:18" ht="15.75" thickBot="1" x14ac:dyDescent="0.3">
      <c r="B251" s="95">
        <f t="shared" ref="B251:N251" si="47">SUM(B247*B248)</f>
        <v>24290</v>
      </c>
      <c r="C251" s="96">
        <f t="shared" si="47"/>
        <v>34400</v>
      </c>
      <c r="D251" s="96">
        <f t="shared" si="47"/>
        <v>23560</v>
      </c>
      <c r="E251" s="96">
        <f t="shared" si="47"/>
        <v>2960</v>
      </c>
      <c r="F251" s="96">
        <f t="shared" si="47"/>
        <v>24400</v>
      </c>
      <c r="G251" s="96">
        <f t="shared" si="47"/>
        <v>120</v>
      </c>
      <c r="H251" s="96">
        <f t="shared" si="47"/>
        <v>20960</v>
      </c>
      <c r="I251" s="96">
        <f t="shared" si="47"/>
        <v>440</v>
      </c>
      <c r="J251" s="96">
        <f t="shared" si="47"/>
        <v>960</v>
      </c>
      <c r="K251" s="96">
        <f t="shared" si="47"/>
        <v>1645</v>
      </c>
      <c r="L251" s="96">
        <f t="shared" si="47"/>
        <v>800</v>
      </c>
      <c r="M251" s="96">
        <f t="shared" si="47"/>
        <v>945</v>
      </c>
      <c r="N251" s="218">
        <f t="shared" si="47"/>
        <v>13520</v>
      </c>
      <c r="P251">
        <f>SUM(B251:N251)</f>
        <v>149000</v>
      </c>
    </row>
    <row r="252" spans="1:18" x14ac:dyDescent="0.25">
      <c r="P252" s="39">
        <f>SUM(P250/P251)</f>
        <v>3.0873651006711409</v>
      </c>
    </row>
    <row r="256" spans="1:18" x14ac:dyDescent="0.25">
      <c r="A256" t="s">
        <v>397</v>
      </c>
    </row>
    <row r="257" spans="1:21" x14ac:dyDescent="0.25">
      <c r="A257" s="43"/>
      <c r="B257" s="43" t="s">
        <v>65</v>
      </c>
      <c r="C257" s="43" t="s">
        <v>66</v>
      </c>
      <c r="D257" s="43" t="s">
        <v>67</v>
      </c>
      <c r="E257" s="43" t="s">
        <v>68</v>
      </c>
      <c r="F257" s="43" t="s">
        <v>69</v>
      </c>
      <c r="G257" s="43" t="s">
        <v>70</v>
      </c>
      <c r="H257" s="43" t="s">
        <v>71</v>
      </c>
      <c r="I257" s="43" t="s">
        <v>31</v>
      </c>
      <c r="J257" s="43" t="s">
        <v>72</v>
      </c>
      <c r="K257" s="43" t="s">
        <v>30</v>
      </c>
      <c r="L257" s="43" t="s">
        <v>78</v>
      </c>
      <c r="M257" s="43" t="s">
        <v>73</v>
      </c>
      <c r="N257" s="43" t="s">
        <v>79</v>
      </c>
      <c r="O257" s="43" t="s">
        <v>80</v>
      </c>
      <c r="P257" s="43" t="s">
        <v>81</v>
      </c>
      <c r="Q257" s="43" t="s">
        <v>82</v>
      </c>
      <c r="R257" s="43" t="s">
        <v>84</v>
      </c>
      <c r="S257" s="43" t="s">
        <v>83</v>
      </c>
      <c r="T257" s="43" t="s">
        <v>148</v>
      </c>
      <c r="U257" s="43" t="s">
        <v>18</v>
      </c>
    </row>
    <row r="258" spans="1:21" x14ac:dyDescent="0.25">
      <c r="A258" s="43" t="s">
        <v>74</v>
      </c>
      <c r="B258" s="64">
        <v>5.83</v>
      </c>
      <c r="C258" s="64">
        <v>2.57</v>
      </c>
      <c r="D258" s="64">
        <v>2.09</v>
      </c>
      <c r="E258" s="64">
        <v>3.19</v>
      </c>
      <c r="F258" s="64">
        <v>2.0299999999999998</v>
      </c>
      <c r="G258" s="64">
        <v>5.38</v>
      </c>
      <c r="H258" s="64">
        <v>4.91</v>
      </c>
      <c r="I258" s="64">
        <v>1.22</v>
      </c>
      <c r="J258" s="64">
        <v>2.52</v>
      </c>
      <c r="K258" s="64">
        <v>4.95</v>
      </c>
      <c r="L258" s="64">
        <v>5</v>
      </c>
      <c r="M258" s="64">
        <v>3.33</v>
      </c>
      <c r="N258" s="64">
        <v>11.54</v>
      </c>
      <c r="O258" s="64">
        <v>14.38</v>
      </c>
      <c r="P258" s="64">
        <v>4.05</v>
      </c>
      <c r="Q258" s="64">
        <v>0.5</v>
      </c>
      <c r="R258" s="64">
        <v>0</v>
      </c>
      <c r="S258" s="64" t="s">
        <v>290</v>
      </c>
      <c r="T258" s="64">
        <v>1.65</v>
      </c>
      <c r="U258" s="64" t="s">
        <v>290</v>
      </c>
    </row>
    <row r="259" spans="1:21" x14ac:dyDescent="0.25">
      <c r="A259" s="43" t="s">
        <v>75</v>
      </c>
      <c r="B259" s="64">
        <v>5.38</v>
      </c>
      <c r="C259" s="64">
        <v>2.68</v>
      </c>
      <c r="D259" s="64">
        <v>2.34</v>
      </c>
      <c r="E259" s="64">
        <v>3.18</v>
      </c>
      <c r="F259" s="64">
        <v>1.89</v>
      </c>
      <c r="G259" s="64">
        <v>4.8099999999999996</v>
      </c>
      <c r="H259" s="64">
        <v>4.53</v>
      </c>
      <c r="I259" s="64">
        <v>1.03</v>
      </c>
      <c r="J259" s="64">
        <v>1.71</v>
      </c>
      <c r="K259" s="64">
        <v>5.56</v>
      </c>
      <c r="L259" s="64">
        <v>4.13</v>
      </c>
      <c r="M259" s="64">
        <v>6.86</v>
      </c>
      <c r="N259" s="64">
        <v>16.010000000000002</v>
      </c>
      <c r="O259" s="64" t="s">
        <v>290</v>
      </c>
      <c r="P259" s="64">
        <v>11</v>
      </c>
      <c r="Q259" s="64">
        <v>0.99</v>
      </c>
      <c r="R259" s="64">
        <v>2.5</v>
      </c>
      <c r="S259" s="64" t="s">
        <v>290</v>
      </c>
      <c r="T259" s="64">
        <v>1.5</v>
      </c>
      <c r="U259" s="64" t="s">
        <v>290</v>
      </c>
    </row>
    <row r="260" spans="1:21" x14ac:dyDescent="0.25">
      <c r="A260" s="43" t="s">
        <v>76</v>
      </c>
      <c r="B260" s="64">
        <v>5</v>
      </c>
      <c r="C260" s="64" t="s">
        <v>404</v>
      </c>
      <c r="D260" s="64" t="s">
        <v>404</v>
      </c>
      <c r="E260" s="64" t="s">
        <v>404</v>
      </c>
      <c r="F260" s="64" t="s">
        <v>404</v>
      </c>
      <c r="G260" s="64" t="s">
        <v>404</v>
      </c>
      <c r="H260" s="64" t="s">
        <v>404</v>
      </c>
      <c r="I260" s="64" t="s">
        <v>404</v>
      </c>
      <c r="J260" s="64" t="s">
        <v>404</v>
      </c>
      <c r="K260" s="64" t="s">
        <v>404</v>
      </c>
      <c r="L260" s="64" t="s">
        <v>404</v>
      </c>
      <c r="M260" s="64" t="s">
        <v>404</v>
      </c>
      <c r="N260" s="64" t="s">
        <v>404</v>
      </c>
      <c r="O260" s="64" t="s">
        <v>404</v>
      </c>
      <c r="P260" s="64" t="s">
        <v>404</v>
      </c>
      <c r="Q260" s="64" t="s">
        <v>404</v>
      </c>
      <c r="R260" s="64" t="s">
        <v>404</v>
      </c>
      <c r="S260" s="64" t="s">
        <v>404</v>
      </c>
      <c r="T260" s="64" t="s">
        <v>404</v>
      </c>
      <c r="U260" s="64" t="s">
        <v>404</v>
      </c>
    </row>
    <row r="261" spans="1:21" x14ac:dyDescent="0.25">
      <c r="A261" s="43" t="s">
        <v>102</v>
      </c>
      <c r="B261" s="64">
        <v>4.1900000000000004</v>
      </c>
      <c r="C261" s="64">
        <v>2.78</v>
      </c>
      <c r="D261" s="64">
        <v>2.5</v>
      </c>
      <c r="E261" s="64">
        <v>3.4</v>
      </c>
      <c r="F261" s="64">
        <v>1.87</v>
      </c>
      <c r="G261" s="64">
        <v>5.64</v>
      </c>
      <c r="H261" s="64">
        <v>5.31</v>
      </c>
      <c r="I261" s="64">
        <v>1.76</v>
      </c>
      <c r="J261" s="64">
        <v>2.67</v>
      </c>
      <c r="K261" s="64">
        <v>4.38</v>
      </c>
      <c r="L261" s="64" t="s">
        <v>404</v>
      </c>
      <c r="M261" s="64">
        <v>5.13</v>
      </c>
      <c r="N261" s="64">
        <v>10.95</v>
      </c>
      <c r="O261" s="64">
        <v>18.18</v>
      </c>
      <c r="P261" s="64">
        <v>8.33</v>
      </c>
      <c r="Q261" s="64">
        <v>0.93</v>
      </c>
      <c r="R261" s="64">
        <v>3.15</v>
      </c>
      <c r="S261" s="64" t="s">
        <v>404</v>
      </c>
      <c r="T261" s="64" t="s">
        <v>404</v>
      </c>
      <c r="U261" s="64" t="s">
        <v>404</v>
      </c>
    </row>
    <row r="262" spans="1:21" x14ac:dyDescent="0.25">
      <c r="A262" s="43" t="s">
        <v>77</v>
      </c>
      <c r="B262" s="64">
        <v>4.83</v>
      </c>
      <c r="C262" s="64">
        <v>2.61</v>
      </c>
      <c r="D262" s="64">
        <v>2</v>
      </c>
      <c r="E262" s="64">
        <v>3.5</v>
      </c>
      <c r="F262" s="64">
        <v>2</v>
      </c>
      <c r="G262" s="64">
        <v>6.56</v>
      </c>
      <c r="H262" s="64">
        <v>5.76</v>
      </c>
      <c r="I262" s="64">
        <v>1.1599999999999999</v>
      </c>
      <c r="J262" s="64">
        <v>2.4900000000000002</v>
      </c>
      <c r="K262" s="64">
        <v>2.57</v>
      </c>
      <c r="L262" s="64">
        <v>4</v>
      </c>
      <c r="M262" s="64">
        <v>4.83</v>
      </c>
      <c r="N262" s="64">
        <v>13</v>
      </c>
      <c r="O262" s="64" t="s">
        <v>404</v>
      </c>
      <c r="P262" s="64" t="s">
        <v>404</v>
      </c>
      <c r="Q262" s="64">
        <v>1.39</v>
      </c>
      <c r="R262" s="64">
        <v>3</v>
      </c>
      <c r="S262" s="64" t="s">
        <v>404</v>
      </c>
      <c r="T262" s="64" t="s">
        <v>404</v>
      </c>
      <c r="U262" s="64" t="s">
        <v>404</v>
      </c>
    </row>
    <row r="263" spans="1:21" x14ac:dyDescent="0.25">
      <c r="A263" s="43" t="s">
        <v>86</v>
      </c>
      <c r="B263" s="64">
        <f t="shared" ref="B263:T263" si="48">AVERAGE(B258:B262)</f>
        <v>5.0460000000000012</v>
      </c>
      <c r="C263" s="64">
        <f t="shared" si="48"/>
        <v>2.6599999999999997</v>
      </c>
      <c r="D263" s="64">
        <f t="shared" si="48"/>
        <v>2.2324999999999999</v>
      </c>
      <c r="E263" s="64">
        <f t="shared" si="48"/>
        <v>3.3174999999999999</v>
      </c>
      <c r="F263" s="64">
        <f t="shared" si="48"/>
        <v>1.9475</v>
      </c>
      <c r="G263" s="64">
        <f t="shared" si="48"/>
        <v>5.5974999999999993</v>
      </c>
      <c r="H263" s="64">
        <f t="shared" si="48"/>
        <v>5.1274999999999995</v>
      </c>
      <c r="I263" s="64">
        <f t="shared" si="48"/>
        <v>1.2925</v>
      </c>
      <c r="J263" s="64">
        <f t="shared" si="48"/>
        <v>2.3475000000000001</v>
      </c>
      <c r="K263" s="64">
        <f t="shared" si="48"/>
        <v>4.3650000000000002</v>
      </c>
      <c r="L263" s="64">
        <f t="shared" si="48"/>
        <v>4.376666666666666</v>
      </c>
      <c r="M263" s="64">
        <f t="shared" si="48"/>
        <v>5.0374999999999996</v>
      </c>
      <c r="N263" s="64">
        <f t="shared" si="48"/>
        <v>12.875</v>
      </c>
      <c r="O263" s="64">
        <f t="shared" si="48"/>
        <v>16.28</v>
      </c>
      <c r="P263" s="64">
        <f t="shared" si="48"/>
        <v>7.7933333333333339</v>
      </c>
      <c r="Q263" s="64">
        <f t="shared" si="48"/>
        <v>0.9524999999999999</v>
      </c>
      <c r="R263" s="64">
        <f t="shared" si="48"/>
        <v>2.1625000000000001</v>
      </c>
      <c r="S263" s="64" t="e">
        <f t="shared" si="48"/>
        <v>#DIV/0!</v>
      </c>
      <c r="T263" s="64">
        <f t="shared" si="48"/>
        <v>1.575</v>
      </c>
      <c r="U263" s="64">
        <v>0</v>
      </c>
    </row>
    <row r="265" spans="1:21" ht="15.75" thickBot="1" x14ac:dyDescent="0.3"/>
    <row r="266" spans="1:21" ht="15.75" thickBot="1" x14ac:dyDescent="0.3">
      <c r="A266" s="65"/>
      <c r="B266" s="124" t="s">
        <v>65</v>
      </c>
      <c r="C266" s="124" t="s">
        <v>66</v>
      </c>
      <c r="D266" s="124" t="s">
        <v>67</v>
      </c>
      <c r="E266" s="124" t="s">
        <v>68</v>
      </c>
      <c r="F266" s="124" t="s">
        <v>69</v>
      </c>
      <c r="G266" s="124" t="s">
        <v>70</v>
      </c>
      <c r="H266" s="124" t="s">
        <v>71</v>
      </c>
      <c r="I266" s="124" t="s">
        <v>31</v>
      </c>
      <c r="J266" s="124" t="s">
        <v>72</v>
      </c>
      <c r="K266" s="124" t="s">
        <v>30</v>
      </c>
      <c r="L266" s="124" t="s">
        <v>82</v>
      </c>
      <c r="M266" s="124" t="s">
        <v>73</v>
      </c>
      <c r="N266" s="124" t="s">
        <v>85</v>
      </c>
      <c r="P266" s="349" t="s">
        <v>198</v>
      </c>
      <c r="R266" s="74">
        <v>12139</v>
      </c>
      <c r="S266" t="s">
        <v>199</v>
      </c>
      <c r="T266" t="s">
        <v>203</v>
      </c>
      <c r="U266" s="356">
        <f>A276/R266</f>
        <v>124.06803450311664</v>
      </c>
    </row>
    <row r="267" spans="1:21" ht="15.75" thickBot="1" x14ac:dyDescent="0.3">
      <c r="A267" s="121" t="s">
        <v>96</v>
      </c>
      <c r="B267" s="161">
        <v>387</v>
      </c>
      <c r="C267" s="167">
        <v>2133</v>
      </c>
      <c r="D267" s="167">
        <v>462</v>
      </c>
      <c r="E267" s="167">
        <v>12</v>
      </c>
      <c r="F267" s="167">
        <v>34</v>
      </c>
      <c r="G267" s="167">
        <v>14</v>
      </c>
      <c r="H267" s="167">
        <v>56</v>
      </c>
      <c r="I267" s="167">
        <v>17</v>
      </c>
      <c r="J267" s="167">
        <v>6</v>
      </c>
      <c r="K267" s="167">
        <v>11</v>
      </c>
      <c r="L267" s="167">
        <v>2</v>
      </c>
      <c r="M267" s="167">
        <v>23</v>
      </c>
      <c r="N267" s="169">
        <v>176</v>
      </c>
      <c r="P267" t="s">
        <v>200</v>
      </c>
      <c r="R267">
        <v>0</v>
      </c>
      <c r="S267" t="s">
        <v>199</v>
      </c>
      <c r="T267" t="s">
        <v>204</v>
      </c>
      <c r="U267">
        <f>R266/5</f>
        <v>2427.8000000000002</v>
      </c>
    </row>
    <row r="268" spans="1:21" ht="15.75" thickBot="1" x14ac:dyDescent="0.3">
      <c r="A268" s="121" t="s">
        <v>101</v>
      </c>
      <c r="B268" s="162">
        <v>685</v>
      </c>
      <c r="C268" s="43">
        <v>1774</v>
      </c>
      <c r="D268" s="43">
        <v>274</v>
      </c>
      <c r="E268" s="43">
        <v>33</v>
      </c>
      <c r="F268" s="43">
        <v>382</v>
      </c>
      <c r="G268" s="43">
        <v>59</v>
      </c>
      <c r="H268" s="43">
        <v>69</v>
      </c>
      <c r="I268" s="43">
        <v>41</v>
      </c>
      <c r="J268" s="43">
        <v>1</v>
      </c>
      <c r="K268" s="43">
        <v>32</v>
      </c>
      <c r="L268" s="43">
        <v>6</v>
      </c>
      <c r="M268" s="43">
        <v>25</v>
      </c>
      <c r="N268" s="187">
        <v>362</v>
      </c>
      <c r="P268" t="s">
        <v>201</v>
      </c>
      <c r="R268">
        <v>22</v>
      </c>
    </row>
    <row r="269" spans="1:21" ht="15.75" thickBot="1" x14ac:dyDescent="0.3">
      <c r="A269" s="121" t="s">
        <v>97</v>
      </c>
      <c r="B269" s="162">
        <v>1</v>
      </c>
      <c r="C269" s="43">
        <v>0</v>
      </c>
      <c r="D269" s="43">
        <v>0</v>
      </c>
      <c r="E269" s="43">
        <v>0</v>
      </c>
      <c r="F269" s="43">
        <v>0</v>
      </c>
      <c r="G269" s="43">
        <v>0</v>
      </c>
      <c r="H269" s="43">
        <v>0</v>
      </c>
      <c r="I269" s="43">
        <v>0</v>
      </c>
      <c r="J269" s="43">
        <v>0</v>
      </c>
      <c r="K269" s="43">
        <v>0</v>
      </c>
      <c r="L269" s="43">
        <v>0</v>
      </c>
      <c r="M269" s="43">
        <v>0</v>
      </c>
      <c r="N269" s="187">
        <v>0</v>
      </c>
      <c r="P269" t="s">
        <v>202</v>
      </c>
      <c r="R269">
        <v>10</v>
      </c>
    </row>
    <row r="270" spans="1:21" ht="15.75" thickBot="1" x14ac:dyDescent="0.3">
      <c r="A270" s="121" t="s">
        <v>102</v>
      </c>
      <c r="B270" s="162">
        <v>1697</v>
      </c>
      <c r="C270" s="43">
        <v>1231</v>
      </c>
      <c r="D270" s="43">
        <v>392</v>
      </c>
      <c r="E270" s="43">
        <v>15</v>
      </c>
      <c r="F270" s="43">
        <v>24</v>
      </c>
      <c r="G270" s="43">
        <v>6</v>
      </c>
      <c r="H270" s="43">
        <v>155</v>
      </c>
      <c r="I270" s="43">
        <v>16</v>
      </c>
      <c r="J270" s="43">
        <v>13</v>
      </c>
      <c r="K270" s="43">
        <v>13</v>
      </c>
      <c r="L270" s="43">
        <v>22</v>
      </c>
      <c r="M270" s="43">
        <v>13</v>
      </c>
      <c r="N270" s="187">
        <v>122</v>
      </c>
    </row>
    <row r="271" spans="1:21" ht="15.75" thickBot="1" x14ac:dyDescent="0.3">
      <c r="A271" s="121" t="s">
        <v>100</v>
      </c>
      <c r="B271" s="162">
        <v>225</v>
      </c>
      <c r="C271" s="43">
        <v>632</v>
      </c>
      <c r="D271" s="43">
        <v>381</v>
      </c>
      <c r="E271" s="43">
        <v>5</v>
      </c>
      <c r="F271" s="43">
        <v>10</v>
      </c>
      <c r="G271" s="43">
        <v>4</v>
      </c>
      <c r="H271" s="43">
        <v>32</v>
      </c>
      <c r="I271" s="43">
        <v>13</v>
      </c>
      <c r="J271" s="43">
        <v>5</v>
      </c>
      <c r="K271" s="43">
        <v>2</v>
      </c>
      <c r="L271" s="43">
        <v>5</v>
      </c>
      <c r="M271" s="43">
        <v>6</v>
      </c>
      <c r="N271" s="187">
        <v>23</v>
      </c>
      <c r="O271" s="108"/>
      <c r="P271" s="108"/>
      <c r="Q271" s="108"/>
    </row>
    <row r="272" spans="1:21" ht="15.75" thickBot="1" x14ac:dyDescent="0.3">
      <c r="A272" s="121" t="s">
        <v>98</v>
      </c>
      <c r="B272" s="453">
        <f t="shared" ref="B272:M272" si="49">SUM(B263)</f>
        <v>5.0460000000000012</v>
      </c>
      <c r="C272" s="436">
        <f t="shared" si="49"/>
        <v>2.6599999999999997</v>
      </c>
      <c r="D272" s="436">
        <f t="shared" si="49"/>
        <v>2.2324999999999999</v>
      </c>
      <c r="E272" s="436">
        <f t="shared" si="49"/>
        <v>3.3174999999999999</v>
      </c>
      <c r="F272" s="436">
        <f t="shared" si="49"/>
        <v>1.9475</v>
      </c>
      <c r="G272" s="436">
        <f t="shared" si="49"/>
        <v>5.5974999999999993</v>
      </c>
      <c r="H272" s="436">
        <f t="shared" si="49"/>
        <v>5.1274999999999995</v>
      </c>
      <c r="I272" s="436">
        <f t="shared" si="49"/>
        <v>1.2925</v>
      </c>
      <c r="J272" s="436">
        <f t="shared" si="49"/>
        <v>2.3475000000000001</v>
      </c>
      <c r="K272" s="436">
        <f t="shared" si="49"/>
        <v>4.3650000000000002</v>
      </c>
      <c r="L272" s="436">
        <f t="shared" si="49"/>
        <v>4.376666666666666</v>
      </c>
      <c r="M272" s="485">
        <f t="shared" si="49"/>
        <v>5.0374999999999996</v>
      </c>
      <c r="N272" s="486">
        <v>2.7</v>
      </c>
      <c r="O272" s="350"/>
    </row>
    <row r="273" spans="1:21" ht="15.75" thickBot="1" x14ac:dyDescent="0.3">
      <c r="A273" s="122" t="s">
        <v>103</v>
      </c>
      <c r="B273" s="231">
        <f t="shared" ref="B273:N273" si="50">SUM(B267:B271)</f>
        <v>2995</v>
      </c>
      <c r="C273" s="231">
        <f t="shared" si="50"/>
        <v>5770</v>
      </c>
      <c r="D273" s="231">
        <f t="shared" si="50"/>
        <v>1509</v>
      </c>
      <c r="E273" s="231">
        <f t="shared" si="50"/>
        <v>65</v>
      </c>
      <c r="F273" s="231">
        <f t="shared" si="50"/>
        <v>450</v>
      </c>
      <c r="G273" s="231">
        <f t="shared" si="50"/>
        <v>83</v>
      </c>
      <c r="H273" s="231">
        <f t="shared" si="50"/>
        <v>312</v>
      </c>
      <c r="I273" s="231">
        <f t="shared" si="50"/>
        <v>87</v>
      </c>
      <c r="J273" s="231">
        <f t="shared" si="50"/>
        <v>25</v>
      </c>
      <c r="K273" s="231">
        <f t="shared" si="50"/>
        <v>58</v>
      </c>
      <c r="L273" s="231">
        <f t="shared" si="50"/>
        <v>35</v>
      </c>
      <c r="M273" s="231">
        <f t="shared" si="50"/>
        <v>67</v>
      </c>
      <c r="N273" s="484">
        <f t="shared" si="50"/>
        <v>683</v>
      </c>
    </row>
    <row r="274" spans="1:21" ht="15.75" thickBot="1" x14ac:dyDescent="0.3">
      <c r="A274" s="121" t="s">
        <v>104</v>
      </c>
      <c r="B274" s="126">
        <f>B273*35</f>
        <v>104825</v>
      </c>
      <c r="C274" s="127">
        <f>C273*40</f>
        <v>230800</v>
      </c>
      <c r="D274" s="127">
        <f>D273*40</f>
        <v>60360</v>
      </c>
      <c r="E274" s="127">
        <f>E273*40</f>
        <v>2600</v>
      </c>
      <c r="F274" s="127">
        <f>F273*40</f>
        <v>18000</v>
      </c>
      <c r="G274" s="127">
        <f>G273*30</f>
        <v>2490</v>
      </c>
      <c r="H274" s="127">
        <f>H273*40</f>
        <v>12480</v>
      </c>
      <c r="I274" s="127">
        <f>I273*40</f>
        <v>3480</v>
      </c>
      <c r="J274" s="127">
        <f>J273*30</f>
        <v>750</v>
      </c>
      <c r="K274" s="127">
        <f>K273*35</f>
        <v>2030</v>
      </c>
      <c r="L274" s="127">
        <f>L273*40</f>
        <v>1400</v>
      </c>
      <c r="M274" s="127">
        <f>M273*35</f>
        <v>2345</v>
      </c>
      <c r="N274" s="128">
        <f>N273*40</f>
        <v>27320</v>
      </c>
    </row>
    <row r="275" spans="1:21" ht="15.75" thickBot="1" x14ac:dyDescent="0.3">
      <c r="A275" s="123" t="s">
        <v>105</v>
      </c>
      <c r="B275" s="487">
        <f t="shared" ref="B275:N275" si="51">B272*B274</f>
        <v>528946.95000000007</v>
      </c>
      <c r="C275" s="488">
        <f t="shared" si="51"/>
        <v>613927.99999999988</v>
      </c>
      <c r="D275" s="488">
        <f t="shared" si="51"/>
        <v>134753.69999999998</v>
      </c>
      <c r="E275" s="488">
        <f t="shared" si="51"/>
        <v>8625.5</v>
      </c>
      <c r="F275" s="488">
        <f t="shared" si="51"/>
        <v>35055</v>
      </c>
      <c r="G275" s="488">
        <f t="shared" si="51"/>
        <v>13937.774999999998</v>
      </c>
      <c r="H275" s="488">
        <f t="shared" si="51"/>
        <v>63991.199999999997</v>
      </c>
      <c r="I275" s="488">
        <f t="shared" si="51"/>
        <v>4497.8999999999996</v>
      </c>
      <c r="J275" s="488">
        <f t="shared" si="51"/>
        <v>1760.625</v>
      </c>
      <c r="K275" s="488">
        <f t="shared" si="51"/>
        <v>8860.9500000000007</v>
      </c>
      <c r="L275" s="488">
        <f t="shared" si="51"/>
        <v>6127.3333333333321</v>
      </c>
      <c r="M275" s="488">
        <f t="shared" si="51"/>
        <v>11812.9375</v>
      </c>
      <c r="N275" s="489">
        <f t="shared" si="51"/>
        <v>73764</v>
      </c>
      <c r="R275" s="356"/>
    </row>
    <row r="276" spans="1:21" ht="15.75" thickBot="1" x14ac:dyDescent="0.3">
      <c r="A276" s="585">
        <f>SUM(B275:N275)</f>
        <v>1506061.8708333329</v>
      </c>
      <c r="B276" s="586"/>
      <c r="C276" s="586"/>
      <c r="D276" s="586"/>
      <c r="E276" s="586"/>
      <c r="F276" s="586"/>
      <c r="G276" s="586"/>
      <c r="H276" s="586"/>
      <c r="I276" s="586"/>
      <c r="J276" s="586"/>
      <c r="K276" s="586"/>
      <c r="L276" s="586"/>
      <c r="M276" s="586"/>
      <c r="N276" s="587"/>
    </row>
    <row r="279" spans="1:21" x14ac:dyDescent="0.25">
      <c r="A279" t="s">
        <v>405</v>
      </c>
    </row>
    <row r="280" spans="1:21" x14ac:dyDescent="0.25">
      <c r="A280" s="43"/>
      <c r="B280" s="43" t="s">
        <v>65</v>
      </c>
      <c r="C280" s="43" t="s">
        <v>66</v>
      </c>
      <c r="D280" s="43" t="s">
        <v>67</v>
      </c>
      <c r="E280" s="43" t="s">
        <v>68</v>
      </c>
      <c r="F280" s="43" t="s">
        <v>69</v>
      </c>
      <c r="G280" s="43" t="s">
        <v>70</v>
      </c>
      <c r="H280" s="43" t="s">
        <v>71</v>
      </c>
      <c r="I280" s="43" t="s">
        <v>31</v>
      </c>
      <c r="J280" s="43" t="s">
        <v>72</v>
      </c>
      <c r="K280" s="43" t="s">
        <v>30</v>
      </c>
      <c r="L280" s="43" t="s">
        <v>78</v>
      </c>
      <c r="M280" s="43" t="s">
        <v>73</v>
      </c>
      <c r="N280" s="43" t="s">
        <v>79</v>
      </c>
      <c r="O280" s="43" t="s">
        <v>80</v>
      </c>
      <c r="P280" s="43" t="s">
        <v>81</v>
      </c>
      <c r="Q280" s="43" t="s">
        <v>82</v>
      </c>
      <c r="R280" s="43" t="s">
        <v>84</v>
      </c>
      <c r="S280" s="43" t="s">
        <v>83</v>
      </c>
      <c r="T280" s="43" t="s">
        <v>148</v>
      </c>
      <c r="U280" s="43" t="s">
        <v>18</v>
      </c>
    </row>
    <row r="281" spans="1:21" x14ac:dyDescent="0.25">
      <c r="A281" s="43" t="s">
        <v>74</v>
      </c>
      <c r="B281" s="64">
        <v>4.0599999999999996</v>
      </c>
      <c r="C281" s="64">
        <v>2.5299999999999998</v>
      </c>
      <c r="D281" s="64">
        <v>1.84</v>
      </c>
      <c r="E281" s="64">
        <v>3.16</v>
      </c>
      <c r="F281" s="64">
        <v>1.54</v>
      </c>
      <c r="G281" s="64">
        <v>6.47</v>
      </c>
      <c r="H281" s="64">
        <v>5.27</v>
      </c>
      <c r="I281" s="64">
        <v>1.39</v>
      </c>
      <c r="J281" s="64">
        <v>1.96</v>
      </c>
      <c r="K281" s="64">
        <v>4.42</v>
      </c>
      <c r="L281" s="64">
        <v>3.33</v>
      </c>
      <c r="M281" s="64">
        <v>3.06</v>
      </c>
      <c r="N281" s="64">
        <v>13.5</v>
      </c>
      <c r="O281" s="64">
        <v>10.38</v>
      </c>
      <c r="P281" s="64" t="s">
        <v>290</v>
      </c>
      <c r="Q281" s="64">
        <v>0.88</v>
      </c>
      <c r="R281" s="64">
        <v>3.25</v>
      </c>
      <c r="S281" s="64" t="s">
        <v>290</v>
      </c>
      <c r="T281" s="64">
        <v>1.06</v>
      </c>
      <c r="U281" s="64" t="s">
        <v>290</v>
      </c>
    </row>
    <row r="282" spans="1:21" x14ac:dyDescent="0.25">
      <c r="A282" s="43" t="s">
        <v>75</v>
      </c>
      <c r="B282" s="64">
        <v>3.7</v>
      </c>
      <c r="C282" s="64">
        <v>2.33</v>
      </c>
      <c r="D282" s="64">
        <v>1.36</v>
      </c>
      <c r="E282" s="64">
        <v>3.44</v>
      </c>
      <c r="F282" s="64">
        <v>1.74</v>
      </c>
      <c r="G282" s="64">
        <v>6.78</v>
      </c>
      <c r="H282" s="64">
        <v>5.46</v>
      </c>
      <c r="I282" s="64">
        <v>1.38</v>
      </c>
      <c r="J282" s="64">
        <v>1.63</v>
      </c>
      <c r="K282" s="64">
        <v>4.2</v>
      </c>
      <c r="L282" s="64">
        <v>4.0999999999999996</v>
      </c>
      <c r="M282" s="64">
        <v>4.7300000000000004</v>
      </c>
      <c r="N282" s="64">
        <v>13.13</v>
      </c>
      <c r="O282" s="64">
        <v>15.14</v>
      </c>
      <c r="P282" s="64">
        <v>9.1999999999999993</v>
      </c>
      <c r="Q282" s="64">
        <v>1.43</v>
      </c>
      <c r="R282" s="64">
        <v>3.41</v>
      </c>
      <c r="S282" s="64" t="s">
        <v>290</v>
      </c>
      <c r="T282" s="64" t="s">
        <v>290</v>
      </c>
      <c r="U282" s="64" t="s">
        <v>290</v>
      </c>
    </row>
    <row r="283" spans="1:21" x14ac:dyDescent="0.25">
      <c r="A283" s="43" t="s">
        <v>76</v>
      </c>
      <c r="B283" s="64">
        <v>3.88</v>
      </c>
      <c r="C283" s="64">
        <v>2.1</v>
      </c>
      <c r="D283" s="64">
        <v>1.19</v>
      </c>
      <c r="E283" s="64">
        <v>2.82</v>
      </c>
      <c r="F283" s="64">
        <v>1.77</v>
      </c>
      <c r="G283" s="64">
        <v>5.8</v>
      </c>
      <c r="H283" s="64">
        <v>5.22</v>
      </c>
      <c r="I283" s="64">
        <v>1.1599999999999999</v>
      </c>
      <c r="J283" s="64">
        <v>3</v>
      </c>
      <c r="K283" s="64">
        <v>4.6900000000000004</v>
      </c>
      <c r="L283" s="64" t="s">
        <v>290</v>
      </c>
      <c r="M283" s="64">
        <v>3.5</v>
      </c>
      <c r="N283" s="64">
        <v>13.34</v>
      </c>
      <c r="O283" s="64">
        <v>14.78</v>
      </c>
      <c r="P283" s="64">
        <v>8.33</v>
      </c>
      <c r="Q283" s="64">
        <v>1.6</v>
      </c>
      <c r="R283" s="64">
        <v>3.21</v>
      </c>
      <c r="S283" s="64">
        <v>1.25</v>
      </c>
      <c r="T283" s="64">
        <v>1.5</v>
      </c>
      <c r="U283" s="64" t="s">
        <v>290</v>
      </c>
    </row>
    <row r="284" spans="1:21" x14ac:dyDescent="0.25">
      <c r="A284" s="43" t="s">
        <v>102</v>
      </c>
      <c r="B284" s="64">
        <v>4.3099999999999996</v>
      </c>
      <c r="C284" s="64">
        <v>2.4500000000000002</v>
      </c>
      <c r="D284" s="64">
        <v>1.67</v>
      </c>
      <c r="E284" s="64">
        <v>2.79</v>
      </c>
      <c r="F284" s="64">
        <v>1.82</v>
      </c>
      <c r="G284" s="64">
        <v>5.12</v>
      </c>
      <c r="H284" s="64">
        <v>4.92</v>
      </c>
      <c r="I284" s="64">
        <v>0.98</v>
      </c>
      <c r="J284" s="64">
        <v>0.83</v>
      </c>
      <c r="K284" s="64">
        <v>4</v>
      </c>
      <c r="L284" s="64">
        <v>3.57</v>
      </c>
      <c r="M284" s="64">
        <v>3.34</v>
      </c>
      <c r="N284" s="64">
        <v>12.31</v>
      </c>
      <c r="O284" s="64">
        <v>14.66</v>
      </c>
      <c r="P284" s="64" t="s">
        <v>290</v>
      </c>
      <c r="Q284" s="64">
        <v>1.27</v>
      </c>
      <c r="R284" s="64">
        <v>2.98</v>
      </c>
      <c r="S284" s="64">
        <v>1.05</v>
      </c>
      <c r="T284" s="64" t="s">
        <v>290</v>
      </c>
      <c r="U284" s="64" t="s">
        <v>290</v>
      </c>
    </row>
    <row r="285" spans="1:21" x14ac:dyDescent="0.25">
      <c r="A285" s="43" t="s">
        <v>77</v>
      </c>
      <c r="B285" s="64">
        <v>4.3499999999999996</v>
      </c>
      <c r="C285" s="64">
        <v>2.38</v>
      </c>
      <c r="D285" s="64">
        <v>1.57</v>
      </c>
      <c r="E285" s="64">
        <v>3.46</v>
      </c>
      <c r="F285" s="64">
        <v>2.44</v>
      </c>
      <c r="G285" s="64">
        <v>5.53</v>
      </c>
      <c r="H285" s="64">
        <v>4.97</v>
      </c>
      <c r="I285" s="64">
        <v>1.79</v>
      </c>
      <c r="J285" s="64">
        <v>2.1800000000000002</v>
      </c>
      <c r="K285" s="64">
        <v>2.84</v>
      </c>
      <c r="L285" s="64">
        <v>3.56</v>
      </c>
      <c r="M285" s="64">
        <v>6.45</v>
      </c>
      <c r="N285" s="64">
        <v>10.17</v>
      </c>
      <c r="O285" s="64">
        <v>13.11</v>
      </c>
      <c r="P285" s="64">
        <v>5.37</v>
      </c>
      <c r="Q285" s="64">
        <v>0.9</v>
      </c>
      <c r="R285" s="64">
        <v>3.26</v>
      </c>
      <c r="S285" s="64" t="s">
        <v>290</v>
      </c>
      <c r="T285" s="64" t="s">
        <v>290</v>
      </c>
      <c r="U285" s="64" t="s">
        <v>290</v>
      </c>
    </row>
    <row r="286" spans="1:21" x14ac:dyDescent="0.25">
      <c r="A286" s="43" t="s">
        <v>86</v>
      </c>
      <c r="B286" s="64">
        <f t="shared" ref="B286:T286" si="52">AVERAGE(B281:B285)</f>
        <v>4.0599999999999996</v>
      </c>
      <c r="C286" s="64">
        <f t="shared" si="52"/>
        <v>2.3579999999999997</v>
      </c>
      <c r="D286" s="64">
        <f t="shared" si="52"/>
        <v>1.5260000000000002</v>
      </c>
      <c r="E286" s="64">
        <f t="shared" si="52"/>
        <v>3.1340000000000003</v>
      </c>
      <c r="F286" s="64">
        <f t="shared" si="52"/>
        <v>1.8620000000000001</v>
      </c>
      <c r="G286" s="64">
        <f t="shared" si="52"/>
        <v>5.94</v>
      </c>
      <c r="H286" s="64">
        <f t="shared" si="52"/>
        <v>5.1679999999999993</v>
      </c>
      <c r="I286" s="64">
        <f t="shared" si="52"/>
        <v>1.34</v>
      </c>
      <c r="J286" s="64">
        <f t="shared" si="52"/>
        <v>1.92</v>
      </c>
      <c r="K286" s="64">
        <f t="shared" si="52"/>
        <v>4.03</v>
      </c>
      <c r="L286" s="64">
        <f t="shared" si="52"/>
        <v>3.64</v>
      </c>
      <c r="M286" s="64">
        <f t="shared" si="52"/>
        <v>4.2160000000000002</v>
      </c>
      <c r="N286" s="64">
        <f t="shared" si="52"/>
        <v>12.49</v>
      </c>
      <c r="O286" s="64">
        <f t="shared" si="52"/>
        <v>13.614000000000001</v>
      </c>
      <c r="P286" s="64">
        <f t="shared" si="52"/>
        <v>7.6333333333333337</v>
      </c>
      <c r="Q286" s="64">
        <f t="shared" si="52"/>
        <v>1.216</v>
      </c>
      <c r="R286" s="64">
        <f t="shared" si="52"/>
        <v>3.222</v>
      </c>
      <c r="S286" s="64">
        <f t="shared" si="52"/>
        <v>1.1499999999999999</v>
      </c>
      <c r="T286" s="64">
        <f t="shared" si="52"/>
        <v>1.28</v>
      </c>
      <c r="U286" s="64">
        <v>0</v>
      </c>
    </row>
    <row r="288" spans="1:21" ht="15.75" thickBot="1" x14ac:dyDescent="0.3"/>
    <row r="289" spans="1:21" ht="15.75" thickBot="1" x14ac:dyDescent="0.3">
      <c r="A289" s="65"/>
      <c r="B289" s="124" t="s">
        <v>65</v>
      </c>
      <c r="C289" s="124" t="s">
        <v>66</v>
      </c>
      <c r="D289" s="124" t="s">
        <v>67</v>
      </c>
      <c r="E289" s="124" t="s">
        <v>68</v>
      </c>
      <c r="F289" s="124" t="s">
        <v>69</v>
      </c>
      <c r="G289" s="124" t="s">
        <v>70</v>
      </c>
      <c r="H289" s="124" t="s">
        <v>71</v>
      </c>
      <c r="I289" s="124" t="s">
        <v>31</v>
      </c>
      <c r="J289" s="124" t="s">
        <v>72</v>
      </c>
      <c r="K289" s="124" t="s">
        <v>30</v>
      </c>
      <c r="L289" s="124" t="s">
        <v>82</v>
      </c>
      <c r="M289" s="124" t="s">
        <v>73</v>
      </c>
      <c r="N289" s="124" t="s">
        <v>85</v>
      </c>
      <c r="P289" s="349" t="s">
        <v>198</v>
      </c>
      <c r="R289" s="74">
        <v>22827</v>
      </c>
      <c r="S289" t="s">
        <v>199</v>
      </c>
      <c r="T289" t="s">
        <v>203</v>
      </c>
      <c r="U289" s="356">
        <f>A299/R289</f>
        <v>104.32218600779778</v>
      </c>
    </row>
    <row r="290" spans="1:21" ht="15.75" thickBot="1" x14ac:dyDescent="0.3">
      <c r="A290" s="121" t="s">
        <v>96</v>
      </c>
      <c r="B290" s="161">
        <v>1074</v>
      </c>
      <c r="C290" s="167">
        <v>2868</v>
      </c>
      <c r="D290" s="167">
        <v>543</v>
      </c>
      <c r="E290" s="167">
        <v>136</v>
      </c>
      <c r="F290" s="167">
        <v>1137</v>
      </c>
      <c r="G290" s="167">
        <v>83</v>
      </c>
      <c r="H290" s="167">
        <v>183</v>
      </c>
      <c r="I290" s="167">
        <v>79</v>
      </c>
      <c r="J290" s="167">
        <v>34</v>
      </c>
      <c r="K290" s="167">
        <v>26</v>
      </c>
      <c r="L290" s="167">
        <v>20</v>
      </c>
      <c r="M290" s="167">
        <v>32</v>
      </c>
      <c r="N290" s="169">
        <v>498</v>
      </c>
      <c r="P290" t="s">
        <v>200</v>
      </c>
      <c r="R290">
        <v>0</v>
      </c>
      <c r="S290" t="s">
        <v>199</v>
      </c>
      <c r="T290" t="s">
        <v>204</v>
      </c>
      <c r="U290">
        <f>R289/5</f>
        <v>4565.3999999999996</v>
      </c>
    </row>
    <row r="291" spans="1:21" ht="15.75" thickBot="1" x14ac:dyDescent="0.3">
      <c r="A291" s="121" t="s">
        <v>101</v>
      </c>
      <c r="B291" s="161">
        <v>935</v>
      </c>
      <c r="C291" s="167">
        <v>2540</v>
      </c>
      <c r="D291" s="167">
        <v>1376</v>
      </c>
      <c r="E291" s="167">
        <v>54</v>
      </c>
      <c r="F291" s="167">
        <v>544</v>
      </c>
      <c r="G291" s="167">
        <v>20</v>
      </c>
      <c r="H291" s="167">
        <v>132</v>
      </c>
      <c r="I291" s="167">
        <v>48</v>
      </c>
      <c r="J291" s="167">
        <v>5</v>
      </c>
      <c r="K291" s="167">
        <v>62</v>
      </c>
      <c r="L291" s="167">
        <v>6</v>
      </c>
      <c r="M291" s="167">
        <v>8</v>
      </c>
      <c r="N291" s="169">
        <v>237</v>
      </c>
      <c r="P291" t="s">
        <v>201</v>
      </c>
      <c r="R291">
        <v>45</v>
      </c>
    </row>
    <row r="292" spans="1:21" ht="15.75" thickBot="1" x14ac:dyDescent="0.3">
      <c r="A292" s="121" t="s">
        <v>97</v>
      </c>
      <c r="B292" s="161">
        <v>569</v>
      </c>
      <c r="C292" s="167">
        <v>1523</v>
      </c>
      <c r="D292" s="167">
        <v>723</v>
      </c>
      <c r="E292" s="167">
        <v>75</v>
      </c>
      <c r="F292" s="167">
        <v>296</v>
      </c>
      <c r="G292" s="167">
        <v>15</v>
      </c>
      <c r="H292" s="167">
        <v>264</v>
      </c>
      <c r="I292" s="167">
        <v>24</v>
      </c>
      <c r="J292" s="167">
        <v>2</v>
      </c>
      <c r="K292" s="167">
        <v>86</v>
      </c>
      <c r="L292" s="167">
        <v>37</v>
      </c>
      <c r="M292" s="167">
        <v>33</v>
      </c>
      <c r="N292" s="169">
        <v>280</v>
      </c>
      <c r="P292" t="s">
        <v>202</v>
      </c>
      <c r="R292">
        <v>5</v>
      </c>
    </row>
    <row r="293" spans="1:21" ht="15.75" thickBot="1" x14ac:dyDescent="0.3">
      <c r="A293" s="121" t="s">
        <v>102</v>
      </c>
      <c r="B293" s="161">
        <v>400</v>
      </c>
      <c r="C293" s="167">
        <v>733</v>
      </c>
      <c r="D293" s="167">
        <v>956</v>
      </c>
      <c r="E293" s="167">
        <v>121</v>
      </c>
      <c r="F293" s="167">
        <v>489</v>
      </c>
      <c r="G293" s="167">
        <v>26</v>
      </c>
      <c r="H293" s="167">
        <v>316</v>
      </c>
      <c r="I293" s="167">
        <v>12</v>
      </c>
      <c r="J293" s="167">
        <v>6</v>
      </c>
      <c r="K293" s="167">
        <v>97</v>
      </c>
      <c r="L293" s="167">
        <v>19</v>
      </c>
      <c r="M293" s="167">
        <v>17</v>
      </c>
      <c r="N293" s="169">
        <v>169</v>
      </c>
    </row>
    <row r="294" spans="1:21" ht="15.75" thickBot="1" x14ac:dyDescent="0.3">
      <c r="A294" s="121" t="s">
        <v>100</v>
      </c>
      <c r="B294" s="161">
        <v>1320</v>
      </c>
      <c r="C294" s="167">
        <v>498</v>
      </c>
      <c r="D294" s="167">
        <v>494</v>
      </c>
      <c r="E294" s="167">
        <v>42</v>
      </c>
      <c r="F294" s="167">
        <v>137</v>
      </c>
      <c r="G294" s="167">
        <v>16</v>
      </c>
      <c r="H294" s="167">
        <v>118</v>
      </c>
      <c r="I294" s="167">
        <v>21</v>
      </c>
      <c r="J294" s="167">
        <v>18</v>
      </c>
      <c r="K294" s="167">
        <v>19</v>
      </c>
      <c r="L294" s="167">
        <v>18</v>
      </c>
      <c r="M294" s="167">
        <v>14</v>
      </c>
      <c r="N294" s="169">
        <v>144</v>
      </c>
      <c r="P294" s="108"/>
      <c r="Q294" s="108"/>
    </row>
    <row r="295" spans="1:21" ht="15.75" thickBot="1" x14ac:dyDescent="0.3">
      <c r="A295" s="121" t="s">
        <v>98</v>
      </c>
      <c r="B295" s="453">
        <f t="shared" ref="B295:M295" si="53">SUM(B286)</f>
        <v>4.0599999999999996</v>
      </c>
      <c r="C295" s="436">
        <f t="shared" si="53"/>
        <v>2.3579999999999997</v>
      </c>
      <c r="D295" s="436">
        <f t="shared" si="53"/>
        <v>1.5260000000000002</v>
      </c>
      <c r="E295" s="436">
        <f t="shared" si="53"/>
        <v>3.1340000000000003</v>
      </c>
      <c r="F295" s="436">
        <f t="shared" si="53"/>
        <v>1.8620000000000001</v>
      </c>
      <c r="G295" s="436">
        <f t="shared" si="53"/>
        <v>5.94</v>
      </c>
      <c r="H295" s="436">
        <f t="shared" si="53"/>
        <v>5.1679999999999993</v>
      </c>
      <c r="I295" s="436">
        <f t="shared" si="53"/>
        <v>1.34</v>
      </c>
      <c r="J295" s="436">
        <f t="shared" si="53"/>
        <v>1.92</v>
      </c>
      <c r="K295" s="436">
        <f t="shared" si="53"/>
        <v>4.03</v>
      </c>
      <c r="L295" s="436">
        <f t="shared" si="53"/>
        <v>3.64</v>
      </c>
      <c r="M295" s="485">
        <f t="shared" si="53"/>
        <v>4.2160000000000002</v>
      </c>
      <c r="N295" s="486">
        <v>3.41</v>
      </c>
      <c r="O295" s="350"/>
    </row>
    <row r="296" spans="1:21" ht="15.75" thickBot="1" x14ac:dyDescent="0.3">
      <c r="A296" s="122" t="s">
        <v>103</v>
      </c>
      <c r="B296" s="231">
        <f t="shared" ref="B296:N296" si="54">SUM(B290:B294)</f>
        <v>4298</v>
      </c>
      <c r="C296" s="231">
        <f t="shared" si="54"/>
        <v>8162</v>
      </c>
      <c r="D296" s="231">
        <f t="shared" si="54"/>
        <v>4092</v>
      </c>
      <c r="E296" s="231">
        <f t="shared" si="54"/>
        <v>428</v>
      </c>
      <c r="F296" s="231">
        <f t="shared" si="54"/>
        <v>2603</v>
      </c>
      <c r="G296" s="231">
        <f t="shared" si="54"/>
        <v>160</v>
      </c>
      <c r="H296" s="231">
        <f t="shared" si="54"/>
        <v>1013</v>
      </c>
      <c r="I296" s="231">
        <f t="shared" si="54"/>
        <v>184</v>
      </c>
      <c r="J296" s="231">
        <f t="shared" si="54"/>
        <v>65</v>
      </c>
      <c r="K296" s="231">
        <f t="shared" si="54"/>
        <v>290</v>
      </c>
      <c r="L296" s="231">
        <f t="shared" si="54"/>
        <v>100</v>
      </c>
      <c r="M296" s="231">
        <f t="shared" si="54"/>
        <v>104</v>
      </c>
      <c r="N296" s="484">
        <f t="shared" si="54"/>
        <v>1328</v>
      </c>
    </row>
    <row r="297" spans="1:21" ht="15.75" thickBot="1" x14ac:dyDescent="0.3">
      <c r="A297" s="121" t="s">
        <v>104</v>
      </c>
      <c r="B297" s="126">
        <f>B296*35</f>
        <v>150430</v>
      </c>
      <c r="C297" s="127">
        <f>C296*40</f>
        <v>326480</v>
      </c>
      <c r="D297" s="127">
        <f>D296*40</f>
        <v>163680</v>
      </c>
      <c r="E297" s="127">
        <f>E296*40</f>
        <v>17120</v>
      </c>
      <c r="F297" s="127">
        <f>F296*40</f>
        <v>104120</v>
      </c>
      <c r="G297" s="127">
        <f>G296*30</f>
        <v>4800</v>
      </c>
      <c r="H297" s="127">
        <f>H296*40</f>
        <v>40520</v>
      </c>
      <c r="I297" s="127">
        <f>I296*40</f>
        <v>7360</v>
      </c>
      <c r="J297" s="127">
        <f>J296*30</f>
        <v>1950</v>
      </c>
      <c r="K297" s="127">
        <f>K296*35</f>
        <v>10150</v>
      </c>
      <c r="L297" s="127">
        <f>L296*40</f>
        <v>4000</v>
      </c>
      <c r="M297" s="127">
        <f>M296*35</f>
        <v>3640</v>
      </c>
      <c r="N297" s="128">
        <f>N296*40</f>
        <v>53120</v>
      </c>
    </row>
    <row r="298" spans="1:21" ht="15.75" thickBot="1" x14ac:dyDescent="0.3">
      <c r="A298" s="123" t="s">
        <v>105</v>
      </c>
      <c r="B298" s="487">
        <f t="shared" ref="B298:N298" si="55">B295*B297</f>
        <v>610745.79999999993</v>
      </c>
      <c r="C298" s="488">
        <f t="shared" si="55"/>
        <v>769839.83999999985</v>
      </c>
      <c r="D298" s="488">
        <f t="shared" si="55"/>
        <v>249775.68000000005</v>
      </c>
      <c r="E298" s="488">
        <f t="shared" si="55"/>
        <v>53654.080000000009</v>
      </c>
      <c r="F298" s="488">
        <f t="shared" si="55"/>
        <v>193871.44</v>
      </c>
      <c r="G298" s="488">
        <f t="shared" si="55"/>
        <v>28512.000000000004</v>
      </c>
      <c r="H298" s="488">
        <f t="shared" si="55"/>
        <v>209407.35999999996</v>
      </c>
      <c r="I298" s="488">
        <f t="shared" si="55"/>
        <v>9862.4000000000015</v>
      </c>
      <c r="J298" s="488">
        <f t="shared" si="55"/>
        <v>3744</v>
      </c>
      <c r="K298" s="488">
        <f t="shared" si="55"/>
        <v>40904.5</v>
      </c>
      <c r="L298" s="488">
        <f t="shared" si="55"/>
        <v>14560</v>
      </c>
      <c r="M298" s="488">
        <f t="shared" si="55"/>
        <v>15346.240000000002</v>
      </c>
      <c r="N298" s="489">
        <f t="shared" si="55"/>
        <v>181139.20000000001</v>
      </c>
      <c r="R298" s="356"/>
    </row>
    <row r="299" spans="1:21" ht="15.75" thickBot="1" x14ac:dyDescent="0.3">
      <c r="A299" s="585">
        <f>SUM(B298:N298)</f>
        <v>2381362.54</v>
      </c>
      <c r="B299" s="586"/>
      <c r="C299" s="586"/>
      <c r="D299" s="586"/>
      <c r="E299" s="586"/>
      <c r="F299" s="586"/>
      <c r="G299" s="586"/>
      <c r="H299" s="586"/>
      <c r="I299" s="586"/>
      <c r="J299" s="586"/>
      <c r="K299" s="586"/>
      <c r="L299" s="586"/>
      <c r="M299" s="586"/>
      <c r="N299" s="587"/>
    </row>
    <row r="300" spans="1:21" ht="15.75" thickBot="1" x14ac:dyDescent="0.3"/>
    <row r="301" spans="1:21" ht="15.75" thickBot="1" x14ac:dyDescent="0.3">
      <c r="B301" s="490" t="s">
        <v>289</v>
      </c>
      <c r="C301" s="491" t="s">
        <v>66</v>
      </c>
      <c r="D301" s="491" t="s">
        <v>67</v>
      </c>
      <c r="E301" s="491" t="s">
        <v>68</v>
      </c>
      <c r="F301" s="491" t="s">
        <v>69</v>
      </c>
      <c r="G301" s="491" t="s">
        <v>70</v>
      </c>
      <c r="H301" s="491" t="s">
        <v>71</v>
      </c>
      <c r="I301" s="491" t="s">
        <v>31</v>
      </c>
      <c r="J301" s="491" t="s">
        <v>72</v>
      </c>
      <c r="K301" s="491" t="s">
        <v>30</v>
      </c>
      <c r="L301" s="491" t="s">
        <v>82</v>
      </c>
      <c r="M301" s="491" t="s">
        <v>73</v>
      </c>
      <c r="N301" s="492" t="s">
        <v>85</v>
      </c>
    </row>
    <row r="302" spans="1:21" x14ac:dyDescent="0.25">
      <c r="B302" s="161">
        <v>1320</v>
      </c>
      <c r="C302" s="167">
        <v>498</v>
      </c>
      <c r="D302" s="167">
        <v>494</v>
      </c>
      <c r="E302" s="167">
        <v>42</v>
      </c>
      <c r="F302" s="167">
        <v>137</v>
      </c>
      <c r="G302" s="167">
        <v>16</v>
      </c>
      <c r="H302" s="167">
        <v>118</v>
      </c>
      <c r="I302" s="167">
        <v>21</v>
      </c>
      <c r="J302" s="167">
        <v>18</v>
      </c>
      <c r="K302" s="167">
        <v>19</v>
      </c>
      <c r="L302" s="167">
        <v>18</v>
      </c>
      <c r="M302" s="167">
        <v>14</v>
      </c>
      <c r="N302" s="169">
        <v>144</v>
      </c>
      <c r="O302" s="108"/>
    </row>
    <row r="303" spans="1:21" x14ac:dyDescent="0.25">
      <c r="B303" s="162">
        <v>35</v>
      </c>
      <c r="C303" s="43">
        <v>40</v>
      </c>
      <c r="D303" s="43">
        <v>40</v>
      </c>
      <c r="E303" s="43">
        <v>40</v>
      </c>
      <c r="F303" s="43">
        <v>40</v>
      </c>
      <c r="G303" s="43">
        <v>30</v>
      </c>
      <c r="H303" s="43">
        <v>40</v>
      </c>
      <c r="I303" s="43">
        <v>40</v>
      </c>
      <c r="J303" s="43">
        <v>30</v>
      </c>
      <c r="K303" s="43">
        <v>35</v>
      </c>
      <c r="L303" s="43">
        <v>40</v>
      </c>
      <c r="M303" s="43">
        <v>35</v>
      </c>
      <c r="N303" s="187">
        <v>40</v>
      </c>
    </row>
    <row r="304" spans="1:21" x14ac:dyDescent="0.25">
      <c r="B304" s="64">
        <v>4.3499999999999996</v>
      </c>
      <c r="C304" s="64">
        <v>2.38</v>
      </c>
      <c r="D304" s="64">
        <v>1.57</v>
      </c>
      <c r="E304" s="64">
        <v>3.46</v>
      </c>
      <c r="F304" s="64">
        <v>2.44</v>
      </c>
      <c r="G304" s="64">
        <v>5.53</v>
      </c>
      <c r="H304" s="64">
        <v>4.97</v>
      </c>
      <c r="I304" s="64">
        <v>1.79</v>
      </c>
      <c r="J304" s="64">
        <v>2.1800000000000002</v>
      </c>
      <c r="K304" s="64">
        <v>2.84</v>
      </c>
      <c r="L304" s="64">
        <v>0.9</v>
      </c>
      <c r="M304" s="64">
        <v>6.45</v>
      </c>
      <c r="N304" s="417">
        <v>3.41</v>
      </c>
      <c r="O304" s="493"/>
      <c r="P304" s="39"/>
    </row>
    <row r="305" spans="1:21" x14ac:dyDescent="0.25">
      <c r="B305" s="494">
        <f t="shared" ref="B305:N305" si="56">SUM((B302*B303)*B304)</f>
        <v>200969.99999999997</v>
      </c>
      <c r="C305" s="495">
        <f t="shared" si="56"/>
        <v>47409.599999999999</v>
      </c>
      <c r="D305" s="495">
        <f t="shared" si="56"/>
        <v>31023.200000000001</v>
      </c>
      <c r="E305" s="495">
        <f t="shared" si="56"/>
        <v>5812.8</v>
      </c>
      <c r="F305" s="495">
        <f t="shared" si="56"/>
        <v>13371.199999999999</v>
      </c>
      <c r="G305" s="495">
        <f t="shared" si="56"/>
        <v>2654.4</v>
      </c>
      <c r="H305" s="495">
        <f t="shared" si="56"/>
        <v>23458.399999999998</v>
      </c>
      <c r="I305" s="495">
        <f t="shared" si="56"/>
        <v>1503.6000000000001</v>
      </c>
      <c r="J305" s="495">
        <f t="shared" si="56"/>
        <v>1177.2</v>
      </c>
      <c r="K305" s="495">
        <f t="shared" si="56"/>
        <v>1888.6</v>
      </c>
      <c r="L305" s="495">
        <f t="shared" si="56"/>
        <v>648</v>
      </c>
      <c r="M305" s="495">
        <f t="shared" si="56"/>
        <v>3160.5</v>
      </c>
      <c r="N305" s="496">
        <f t="shared" si="56"/>
        <v>19641.600000000002</v>
      </c>
      <c r="P305" s="497">
        <f>SUM(B305:N305)</f>
        <v>352719.1</v>
      </c>
    </row>
    <row r="306" spans="1:21" ht="15.75" thickBot="1" x14ac:dyDescent="0.3">
      <c r="B306" s="95">
        <f t="shared" ref="B306:N306" si="57">SUM(B302*B303)</f>
        <v>46200</v>
      </c>
      <c r="C306" s="96">
        <f t="shared" si="57"/>
        <v>19920</v>
      </c>
      <c r="D306" s="96">
        <f t="shared" si="57"/>
        <v>19760</v>
      </c>
      <c r="E306" s="96">
        <f t="shared" si="57"/>
        <v>1680</v>
      </c>
      <c r="F306" s="96">
        <f t="shared" si="57"/>
        <v>5480</v>
      </c>
      <c r="G306" s="96">
        <f t="shared" si="57"/>
        <v>480</v>
      </c>
      <c r="H306" s="96">
        <f t="shared" si="57"/>
        <v>4720</v>
      </c>
      <c r="I306" s="96">
        <f t="shared" si="57"/>
        <v>840</v>
      </c>
      <c r="J306" s="96">
        <f t="shared" si="57"/>
        <v>540</v>
      </c>
      <c r="K306" s="96">
        <f t="shared" si="57"/>
        <v>665</v>
      </c>
      <c r="L306" s="96">
        <f t="shared" si="57"/>
        <v>720</v>
      </c>
      <c r="M306" s="96">
        <f t="shared" si="57"/>
        <v>490</v>
      </c>
      <c r="N306" s="218">
        <f t="shared" si="57"/>
        <v>5760</v>
      </c>
      <c r="P306">
        <f>SUM(B306:N306)</f>
        <v>107255</v>
      </c>
    </row>
    <row r="307" spans="1:21" x14ac:dyDescent="0.25">
      <c r="P307" s="39">
        <f>SUM(P305/P306)</f>
        <v>3.2886028623374202</v>
      </c>
    </row>
    <row r="310" spans="1:21" x14ac:dyDescent="0.25">
      <c r="A310" t="s">
        <v>406</v>
      </c>
    </row>
    <row r="311" spans="1:21" x14ac:dyDescent="0.25">
      <c r="A311" s="43"/>
      <c r="B311" s="43" t="s">
        <v>65</v>
      </c>
      <c r="C311" s="43" t="s">
        <v>66</v>
      </c>
      <c r="D311" s="43" t="s">
        <v>67</v>
      </c>
      <c r="E311" s="43" t="s">
        <v>68</v>
      </c>
      <c r="F311" s="43" t="s">
        <v>69</v>
      </c>
      <c r="G311" s="43" t="s">
        <v>70</v>
      </c>
      <c r="H311" s="43" t="s">
        <v>71</v>
      </c>
      <c r="I311" s="43" t="s">
        <v>31</v>
      </c>
      <c r="J311" s="43" t="s">
        <v>72</v>
      </c>
      <c r="K311" s="43" t="s">
        <v>30</v>
      </c>
      <c r="L311" s="43" t="s">
        <v>78</v>
      </c>
      <c r="M311" s="43" t="s">
        <v>73</v>
      </c>
      <c r="N311" s="43" t="s">
        <v>79</v>
      </c>
      <c r="O311" s="43" t="s">
        <v>80</v>
      </c>
      <c r="P311" s="43" t="s">
        <v>81</v>
      </c>
      <c r="Q311" s="43" t="s">
        <v>82</v>
      </c>
      <c r="R311" s="43" t="s">
        <v>84</v>
      </c>
      <c r="S311" s="43" t="s">
        <v>83</v>
      </c>
      <c r="T311" s="43" t="s">
        <v>148</v>
      </c>
      <c r="U311" s="43" t="s">
        <v>18</v>
      </c>
    </row>
    <row r="312" spans="1:21" x14ac:dyDescent="0.25">
      <c r="A312" s="43" t="s">
        <v>74</v>
      </c>
      <c r="B312" s="64">
        <v>4.1399999999999997</v>
      </c>
      <c r="C312" s="64">
        <v>3.02</v>
      </c>
      <c r="D312" s="64">
        <v>2.0099999999999998</v>
      </c>
      <c r="E312" s="64">
        <v>3.16</v>
      </c>
      <c r="F312" s="64">
        <v>2.16</v>
      </c>
      <c r="G312" s="64">
        <v>7.64</v>
      </c>
      <c r="H312" s="64">
        <v>4.96</v>
      </c>
      <c r="I312" s="64">
        <v>1.94</v>
      </c>
      <c r="J312" s="64">
        <v>3.2</v>
      </c>
      <c r="K312" s="64">
        <v>5.12</v>
      </c>
      <c r="L312" s="64">
        <v>3.81</v>
      </c>
      <c r="M312" s="64">
        <v>5.89</v>
      </c>
      <c r="N312" s="64">
        <v>11.58</v>
      </c>
      <c r="O312" s="64">
        <v>12.74</v>
      </c>
      <c r="P312" s="64">
        <v>11.43</v>
      </c>
      <c r="Q312" s="64">
        <v>1.1499999999999999</v>
      </c>
      <c r="R312" s="64">
        <v>3.15</v>
      </c>
      <c r="S312" s="64" t="s">
        <v>290</v>
      </c>
      <c r="T312" s="64" t="s">
        <v>290</v>
      </c>
      <c r="U312" s="64" t="s">
        <v>290</v>
      </c>
    </row>
    <row r="313" spans="1:21" x14ac:dyDescent="0.25">
      <c r="A313" s="43" t="s">
        <v>75</v>
      </c>
      <c r="B313" s="64">
        <v>3.98</v>
      </c>
      <c r="C313" s="64">
        <v>2.46</v>
      </c>
      <c r="D313" s="64">
        <v>1.23</v>
      </c>
      <c r="E313" s="64">
        <v>3.25</v>
      </c>
      <c r="F313" s="64">
        <v>1.6</v>
      </c>
      <c r="G313" s="64">
        <v>6.66</v>
      </c>
      <c r="H313" s="64">
        <v>5.25</v>
      </c>
      <c r="I313" s="64">
        <v>0.51</v>
      </c>
      <c r="J313" s="64">
        <v>1.71</v>
      </c>
      <c r="K313" s="64">
        <v>5.24</v>
      </c>
      <c r="L313" s="64" t="s">
        <v>290</v>
      </c>
      <c r="M313" s="64">
        <v>4.13</v>
      </c>
      <c r="N313" s="64">
        <v>15.5</v>
      </c>
      <c r="O313" s="64">
        <v>12.4</v>
      </c>
      <c r="P313" s="64" t="s">
        <v>290</v>
      </c>
      <c r="Q313" s="64">
        <v>2.13</v>
      </c>
      <c r="R313" s="64">
        <v>2.75</v>
      </c>
      <c r="S313" s="64" t="s">
        <v>290</v>
      </c>
      <c r="T313" s="64" t="s">
        <v>290</v>
      </c>
      <c r="U313" s="64" t="s">
        <v>290</v>
      </c>
    </row>
    <row r="314" spans="1:21" x14ac:dyDescent="0.25">
      <c r="A314" s="43" t="s">
        <v>76</v>
      </c>
      <c r="B314" s="64">
        <v>3.88</v>
      </c>
      <c r="C314" s="64">
        <v>2.61</v>
      </c>
      <c r="D314" s="64">
        <v>1.92</v>
      </c>
      <c r="E314" s="64">
        <v>2.5</v>
      </c>
      <c r="F314" s="64">
        <v>2.13</v>
      </c>
      <c r="G314" s="64">
        <v>6.44</v>
      </c>
      <c r="H314" s="64">
        <v>5.2</v>
      </c>
      <c r="I314" s="64">
        <v>1.63</v>
      </c>
      <c r="J314" s="64">
        <v>1.5</v>
      </c>
      <c r="K314" s="64">
        <v>5.58</v>
      </c>
      <c r="L314" s="64">
        <v>4.3</v>
      </c>
      <c r="M314" s="64">
        <v>4.67</v>
      </c>
      <c r="N314" s="64">
        <v>14.11</v>
      </c>
      <c r="O314" s="64">
        <v>14.01</v>
      </c>
      <c r="P314" s="64" t="s">
        <v>290</v>
      </c>
      <c r="Q314" s="64">
        <v>1.5</v>
      </c>
      <c r="R314" s="64">
        <v>3</v>
      </c>
      <c r="S314" s="64" t="s">
        <v>290</v>
      </c>
      <c r="T314" s="64" t="s">
        <v>290</v>
      </c>
      <c r="U314" s="64" t="s">
        <v>290</v>
      </c>
    </row>
    <row r="315" spans="1:21" x14ac:dyDescent="0.25">
      <c r="A315" s="43" t="s">
        <v>102</v>
      </c>
      <c r="B315" s="64">
        <v>4.18</v>
      </c>
      <c r="C315" s="64">
        <v>2.11</v>
      </c>
      <c r="D315" s="64">
        <v>1.8</v>
      </c>
      <c r="E315" s="64">
        <v>3.15</v>
      </c>
      <c r="F315" s="64">
        <v>1.56</v>
      </c>
      <c r="G315" s="64">
        <v>6.82</v>
      </c>
      <c r="H315" s="64">
        <v>4.5</v>
      </c>
      <c r="I315" s="64">
        <v>1.91</v>
      </c>
      <c r="J315" s="64">
        <v>1.43</v>
      </c>
      <c r="K315" s="64">
        <v>4.38</v>
      </c>
      <c r="L315" s="64" t="s">
        <v>290</v>
      </c>
      <c r="M315" s="64">
        <v>4.29</v>
      </c>
      <c r="N315" s="64">
        <v>12.9</v>
      </c>
      <c r="O315" s="64" t="s">
        <v>290</v>
      </c>
      <c r="P315" s="64" t="s">
        <v>290</v>
      </c>
      <c r="Q315" s="64" t="s">
        <v>290</v>
      </c>
      <c r="R315" s="64">
        <v>3.2</v>
      </c>
      <c r="S315" s="64" t="s">
        <v>290</v>
      </c>
      <c r="T315" s="64" t="s">
        <v>290</v>
      </c>
      <c r="U315" s="64" t="s">
        <v>290</v>
      </c>
    </row>
    <row r="316" spans="1:21" x14ac:dyDescent="0.25">
      <c r="A316" s="43" t="s">
        <v>77</v>
      </c>
      <c r="B316" s="64">
        <v>3.67</v>
      </c>
      <c r="C316" s="64">
        <v>2.4500000000000002</v>
      </c>
      <c r="D316" s="64">
        <v>1.64</v>
      </c>
      <c r="E316" s="64">
        <v>3.04</v>
      </c>
      <c r="F316" s="64">
        <v>1.93</v>
      </c>
      <c r="G316" s="64">
        <v>6.67</v>
      </c>
      <c r="H316" s="64">
        <v>4.87</v>
      </c>
      <c r="I316" s="64">
        <v>1.62</v>
      </c>
      <c r="J316" s="64">
        <v>1.33</v>
      </c>
      <c r="K316" s="64">
        <v>3.49</v>
      </c>
      <c r="L316" s="64" t="s">
        <v>290</v>
      </c>
      <c r="M316" s="64">
        <v>2.93</v>
      </c>
      <c r="N316" s="64">
        <v>12.95</v>
      </c>
      <c r="O316" s="64">
        <v>12.37</v>
      </c>
      <c r="P316" s="64">
        <v>12.58</v>
      </c>
      <c r="Q316" s="64">
        <v>1.64</v>
      </c>
      <c r="R316" s="64">
        <v>3.25</v>
      </c>
      <c r="S316" s="64">
        <v>1.1499999999999999</v>
      </c>
      <c r="T316" s="64">
        <v>1.5</v>
      </c>
      <c r="U316" s="64" t="s">
        <v>290</v>
      </c>
    </row>
    <row r="317" spans="1:21" x14ac:dyDescent="0.25">
      <c r="A317" s="43" t="s">
        <v>86</v>
      </c>
      <c r="B317" s="64">
        <f t="shared" ref="B317:T317" si="58">AVERAGE(B312:B316)</f>
        <v>3.97</v>
      </c>
      <c r="C317" s="64">
        <f t="shared" si="58"/>
        <v>2.5299999999999998</v>
      </c>
      <c r="D317" s="64">
        <f t="shared" si="58"/>
        <v>1.72</v>
      </c>
      <c r="E317" s="64">
        <f t="shared" si="58"/>
        <v>3.0200000000000005</v>
      </c>
      <c r="F317" s="64">
        <f t="shared" si="58"/>
        <v>1.8760000000000001</v>
      </c>
      <c r="G317" s="64">
        <f t="shared" si="58"/>
        <v>6.846000000000001</v>
      </c>
      <c r="H317" s="64">
        <f t="shared" si="58"/>
        <v>4.9560000000000004</v>
      </c>
      <c r="I317" s="64">
        <f t="shared" si="58"/>
        <v>1.522</v>
      </c>
      <c r="J317" s="64">
        <f t="shared" si="58"/>
        <v>1.8340000000000001</v>
      </c>
      <c r="K317" s="64">
        <f t="shared" si="58"/>
        <v>4.7620000000000005</v>
      </c>
      <c r="L317" s="64">
        <f t="shared" si="58"/>
        <v>4.0549999999999997</v>
      </c>
      <c r="M317" s="64">
        <f t="shared" si="58"/>
        <v>4.3819999999999997</v>
      </c>
      <c r="N317" s="64">
        <f t="shared" si="58"/>
        <v>13.407999999999998</v>
      </c>
      <c r="O317" s="64">
        <f t="shared" si="58"/>
        <v>12.879999999999999</v>
      </c>
      <c r="P317" s="64">
        <f t="shared" si="58"/>
        <v>12.004999999999999</v>
      </c>
      <c r="Q317" s="64">
        <f t="shared" si="58"/>
        <v>1.6049999999999998</v>
      </c>
      <c r="R317" s="64">
        <f t="shared" si="58"/>
        <v>3.0700000000000003</v>
      </c>
      <c r="S317" s="64">
        <f t="shared" si="58"/>
        <v>1.1499999999999999</v>
      </c>
      <c r="T317" s="64">
        <f t="shared" si="58"/>
        <v>1.5</v>
      </c>
      <c r="U317" s="64">
        <v>0</v>
      </c>
    </row>
    <row r="319" spans="1:21" ht="15.75" thickBot="1" x14ac:dyDescent="0.3"/>
    <row r="320" spans="1:21" ht="15.75" thickBot="1" x14ac:dyDescent="0.3">
      <c r="A320" s="65"/>
      <c r="B320" s="124" t="s">
        <v>65</v>
      </c>
      <c r="C320" s="124" t="s">
        <v>66</v>
      </c>
      <c r="D320" s="124" t="s">
        <v>67</v>
      </c>
      <c r="E320" s="124" t="s">
        <v>68</v>
      </c>
      <c r="F320" s="124" t="s">
        <v>69</v>
      </c>
      <c r="G320" s="124" t="s">
        <v>70</v>
      </c>
      <c r="H320" s="124" t="s">
        <v>71</v>
      </c>
      <c r="I320" s="124" t="s">
        <v>31</v>
      </c>
      <c r="J320" s="124" t="s">
        <v>72</v>
      </c>
      <c r="K320" s="124" t="s">
        <v>30</v>
      </c>
      <c r="L320" s="124" t="s">
        <v>82</v>
      </c>
      <c r="M320" s="124" t="s">
        <v>73</v>
      </c>
      <c r="N320" s="124" t="s">
        <v>85</v>
      </c>
      <c r="P320" s="349" t="s">
        <v>198</v>
      </c>
      <c r="R320" s="74">
        <v>18756</v>
      </c>
      <c r="S320" t="s">
        <v>199</v>
      </c>
      <c r="T320" t="s">
        <v>203</v>
      </c>
      <c r="U320" s="356">
        <f>A330/R320</f>
        <v>106.42477447216888</v>
      </c>
    </row>
    <row r="321" spans="1:21" ht="15.75" thickBot="1" x14ac:dyDescent="0.3">
      <c r="A321" s="121" t="s">
        <v>96</v>
      </c>
      <c r="B321" s="161">
        <v>999</v>
      </c>
      <c r="C321" s="167">
        <v>2257</v>
      </c>
      <c r="D321" s="167">
        <v>794</v>
      </c>
      <c r="E321" s="167">
        <v>122</v>
      </c>
      <c r="F321" s="167">
        <v>1092</v>
      </c>
      <c r="G321" s="167">
        <v>9</v>
      </c>
      <c r="H321" s="167">
        <v>235</v>
      </c>
      <c r="I321" s="167">
        <v>21</v>
      </c>
      <c r="J321" s="167">
        <v>34</v>
      </c>
      <c r="K321" s="167">
        <v>32</v>
      </c>
      <c r="L321" s="167">
        <v>10</v>
      </c>
      <c r="M321" s="167">
        <v>14</v>
      </c>
      <c r="N321" s="169">
        <v>364</v>
      </c>
      <c r="P321" t="s">
        <v>200</v>
      </c>
      <c r="R321">
        <v>0</v>
      </c>
      <c r="S321" t="s">
        <v>199</v>
      </c>
      <c r="T321" t="s">
        <v>204</v>
      </c>
      <c r="U321">
        <f>R320/5</f>
        <v>3751.2</v>
      </c>
    </row>
    <row r="322" spans="1:21" ht="15.75" thickBot="1" x14ac:dyDescent="0.3">
      <c r="A322" s="121" t="s">
        <v>101</v>
      </c>
      <c r="B322" s="161">
        <v>1279</v>
      </c>
      <c r="C322" s="167">
        <v>2009</v>
      </c>
      <c r="D322" s="167">
        <v>1088</v>
      </c>
      <c r="E322" s="167">
        <v>56</v>
      </c>
      <c r="F322" s="167">
        <v>162</v>
      </c>
      <c r="G322" s="167">
        <v>15</v>
      </c>
      <c r="H322" s="167">
        <v>195</v>
      </c>
      <c r="I322" s="167">
        <v>20</v>
      </c>
      <c r="J322" s="167">
        <v>9</v>
      </c>
      <c r="K322" s="167">
        <v>56</v>
      </c>
      <c r="L322" s="167">
        <v>31</v>
      </c>
      <c r="M322" s="167">
        <v>18</v>
      </c>
      <c r="N322" s="169">
        <v>158</v>
      </c>
      <c r="P322" t="s">
        <v>201</v>
      </c>
      <c r="R322">
        <v>30</v>
      </c>
    </row>
    <row r="323" spans="1:21" ht="15.75" thickBot="1" x14ac:dyDescent="0.3">
      <c r="A323" s="121" t="s">
        <v>97</v>
      </c>
      <c r="B323" s="161">
        <v>1025</v>
      </c>
      <c r="C323" s="167">
        <v>1129</v>
      </c>
      <c r="D323" s="167">
        <v>894</v>
      </c>
      <c r="E323" s="167">
        <v>45</v>
      </c>
      <c r="F323" s="167">
        <v>279</v>
      </c>
      <c r="G323" s="167">
        <v>10</v>
      </c>
      <c r="H323" s="167">
        <v>66</v>
      </c>
      <c r="I323" s="167">
        <v>14</v>
      </c>
      <c r="J323" s="167">
        <v>6</v>
      </c>
      <c r="K323" s="167">
        <v>22</v>
      </c>
      <c r="L323" s="167">
        <v>6</v>
      </c>
      <c r="M323" s="167">
        <v>8</v>
      </c>
      <c r="N323" s="169">
        <v>176</v>
      </c>
      <c r="P323" t="s">
        <v>202</v>
      </c>
      <c r="R323">
        <v>3</v>
      </c>
    </row>
    <row r="324" spans="1:21" ht="15.75" thickBot="1" x14ac:dyDescent="0.3">
      <c r="A324" s="121" t="s">
        <v>102</v>
      </c>
      <c r="B324" s="161">
        <v>485</v>
      </c>
      <c r="C324" s="167">
        <v>525</v>
      </c>
      <c r="D324" s="167">
        <v>639</v>
      </c>
      <c r="E324" s="167">
        <v>10</v>
      </c>
      <c r="F324" s="167">
        <v>37</v>
      </c>
      <c r="G324" s="167">
        <v>9</v>
      </c>
      <c r="H324" s="167">
        <v>8</v>
      </c>
      <c r="I324" s="167">
        <v>10</v>
      </c>
      <c r="J324" s="167">
        <v>3</v>
      </c>
      <c r="K324" s="167">
        <v>37</v>
      </c>
      <c r="L324" s="167">
        <v>2</v>
      </c>
      <c r="M324" s="167">
        <v>3</v>
      </c>
      <c r="N324" s="169">
        <v>97</v>
      </c>
    </row>
    <row r="325" spans="1:21" ht="15.75" thickBot="1" x14ac:dyDescent="0.3">
      <c r="A325" s="121" t="s">
        <v>100</v>
      </c>
      <c r="B325" s="161">
        <v>868</v>
      </c>
      <c r="C325" s="167">
        <v>579</v>
      </c>
      <c r="D325" s="167">
        <v>243</v>
      </c>
      <c r="E325" s="167">
        <v>11</v>
      </c>
      <c r="F325" s="167">
        <v>76</v>
      </c>
      <c r="G325" s="167">
        <v>5</v>
      </c>
      <c r="H325" s="167">
        <v>157</v>
      </c>
      <c r="I325" s="167">
        <v>2</v>
      </c>
      <c r="J325" s="167">
        <v>4</v>
      </c>
      <c r="K325" s="167">
        <v>35</v>
      </c>
      <c r="L325" s="167">
        <v>17</v>
      </c>
      <c r="M325" s="167">
        <v>6</v>
      </c>
      <c r="N325" s="169">
        <v>129</v>
      </c>
      <c r="O325" s="108"/>
      <c r="P325" s="108"/>
      <c r="Q325" s="108"/>
    </row>
    <row r="326" spans="1:21" ht="15.75" thickBot="1" x14ac:dyDescent="0.3">
      <c r="A326" s="121" t="s">
        <v>98</v>
      </c>
      <c r="B326" s="453">
        <f t="shared" ref="B326:M326" si="59">SUM(B317)</f>
        <v>3.97</v>
      </c>
      <c r="C326" s="436">
        <f t="shared" si="59"/>
        <v>2.5299999999999998</v>
      </c>
      <c r="D326" s="436">
        <f t="shared" si="59"/>
        <v>1.72</v>
      </c>
      <c r="E326" s="436">
        <f t="shared" si="59"/>
        <v>3.0200000000000005</v>
      </c>
      <c r="F326" s="436">
        <f t="shared" si="59"/>
        <v>1.8760000000000001</v>
      </c>
      <c r="G326" s="436">
        <f t="shared" si="59"/>
        <v>6.846000000000001</v>
      </c>
      <c r="H326" s="436">
        <f t="shared" si="59"/>
        <v>4.9560000000000004</v>
      </c>
      <c r="I326" s="436">
        <f t="shared" si="59"/>
        <v>1.522</v>
      </c>
      <c r="J326" s="436">
        <f t="shared" si="59"/>
        <v>1.8340000000000001</v>
      </c>
      <c r="K326" s="436">
        <f t="shared" si="59"/>
        <v>4.7620000000000005</v>
      </c>
      <c r="L326" s="436">
        <f t="shared" si="59"/>
        <v>4.0549999999999997</v>
      </c>
      <c r="M326" s="485">
        <f t="shared" si="59"/>
        <v>4.3819999999999997</v>
      </c>
      <c r="N326" s="486">
        <v>2.44</v>
      </c>
      <c r="O326" s="350"/>
    </row>
    <row r="327" spans="1:21" ht="15.75" thickBot="1" x14ac:dyDescent="0.3">
      <c r="A327" s="122" t="s">
        <v>103</v>
      </c>
      <c r="B327" s="231">
        <f t="shared" ref="B327:N327" si="60">SUM(B321:B325)</f>
        <v>4656</v>
      </c>
      <c r="C327" s="231">
        <f t="shared" si="60"/>
        <v>6499</v>
      </c>
      <c r="D327" s="231">
        <f t="shared" si="60"/>
        <v>3658</v>
      </c>
      <c r="E327" s="231">
        <f t="shared" si="60"/>
        <v>244</v>
      </c>
      <c r="F327" s="231">
        <f t="shared" si="60"/>
        <v>1646</v>
      </c>
      <c r="G327" s="231">
        <f t="shared" si="60"/>
        <v>48</v>
      </c>
      <c r="H327" s="231">
        <f t="shared" si="60"/>
        <v>661</v>
      </c>
      <c r="I327" s="231">
        <f t="shared" si="60"/>
        <v>67</v>
      </c>
      <c r="J327" s="231">
        <f t="shared" si="60"/>
        <v>56</v>
      </c>
      <c r="K327" s="231">
        <f t="shared" si="60"/>
        <v>182</v>
      </c>
      <c r="L327" s="231">
        <f t="shared" si="60"/>
        <v>66</v>
      </c>
      <c r="M327" s="231">
        <f t="shared" si="60"/>
        <v>49</v>
      </c>
      <c r="N327" s="484">
        <f t="shared" si="60"/>
        <v>924</v>
      </c>
    </row>
    <row r="328" spans="1:21" ht="15.75" thickBot="1" x14ac:dyDescent="0.3">
      <c r="A328" s="121" t="s">
        <v>104</v>
      </c>
      <c r="B328" s="126">
        <f>B327*35</f>
        <v>162960</v>
      </c>
      <c r="C328" s="127">
        <f>C327*40</f>
        <v>259960</v>
      </c>
      <c r="D328" s="127">
        <f>D327*40</f>
        <v>146320</v>
      </c>
      <c r="E328" s="127">
        <f>E327*40</f>
        <v>9760</v>
      </c>
      <c r="F328" s="127">
        <f>F327*40</f>
        <v>65840</v>
      </c>
      <c r="G328" s="127">
        <f>G327*30</f>
        <v>1440</v>
      </c>
      <c r="H328" s="127">
        <f>H327*40</f>
        <v>26440</v>
      </c>
      <c r="I328" s="127">
        <f>I327*40</f>
        <v>2680</v>
      </c>
      <c r="J328" s="127">
        <f>J327*30</f>
        <v>1680</v>
      </c>
      <c r="K328" s="127">
        <f>K327*35</f>
        <v>6370</v>
      </c>
      <c r="L328" s="127">
        <f>L327*40</f>
        <v>2640</v>
      </c>
      <c r="M328" s="127">
        <f>M327*35</f>
        <v>1715</v>
      </c>
      <c r="N328" s="128">
        <f>N327*40</f>
        <v>36960</v>
      </c>
    </row>
    <row r="329" spans="1:21" ht="15.75" thickBot="1" x14ac:dyDescent="0.3">
      <c r="A329" s="123" t="s">
        <v>105</v>
      </c>
      <c r="B329" s="487">
        <f t="shared" ref="B329:N329" si="61">B326*B328</f>
        <v>646951.20000000007</v>
      </c>
      <c r="C329" s="488">
        <f t="shared" si="61"/>
        <v>657698.79999999993</v>
      </c>
      <c r="D329" s="488">
        <f t="shared" si="61"/>
        <v>251670.39999999999</v>
      </c>
      <c r="E329" s="488">
        <f t="shared" si="61"/>
        <v>29475.200000000004</v>
      </c>
      <c r="F329" s="488">
        <f t="shared" si="61"/>
        <v>123515.84000000001</v>
      </c>
      <c r="G329" s="488">
        <f t="shared" si="61"/>
        <v>9858.2400000000016</v>
      </c>
      <c r="H329" s="488">
        <f t="shared" si="61"/>
        <v>131036.64000000001</v>
      </c>
      <c r="I329" s="488">
        <f t="shared" si="61"/>
        <v>4078.96</v>
      </c>
      <c r="J329" s="488">
        <f t="shared" si="61"/>
        <v>3081.1200000000003</v>
      </c>
      <c r="K329" s="488">
        <f t="shared" si="61"/>
        <v>30333.940000000002</v>
      </c>
      <c r="L329" s="488">
        <f t="shared" si="61"/>
        <v>10705.199999999999</v>
      </c>
      <c r="M329" s="488">
        <f t="shared" si="61"/>
        <v>7515.1299999999992</v>
      </c>
      <c r="N329" s="489">
        <f t="shared" si="61"/>
        <v>90182.399999999994</v>
      </c>
      <c r="R329" s="356"/>
    </row>
    <row r="330" spans="1:21" ht="15.75" thickBot="1" x14ac:dyDescent="0.3">
      <c r="A330" s="585">
        <f>SUM(B329:N329)</f>
        <v>1996103.0699999996</v>
      </c>
      <c r="B330" s="586"/>
      <c r="C330" s="586"/>
      <c r="D330" s="586"/>
      <c r="E330" s="586"/>
      <c r="F330" s="586"/>
      <c r="G330" s="586"/>
      <c r="H330" s="586"/>
      <c r="I330" s="586"/>
      <c r="J330" s="586"/>
      <c r="K330" s="586"/>
      <c r="L330" s="586"/>
      <c r="M330" s="586"/>
      <c r="N330" s="587"/>
    </row>
    <row r="331" spans="1:21" ht="15.75" thickBot="1" x14ac:dyDescent="0.3"/>
    <row r="332" spans="1:21" ht="15.75" thickBot="1" x14ac:dyDescent="0.3">
      <c r="B332" s="490" t="s">
        <v>289</v>
      </c>
      <c r="C332" s="491" t="s">
        <v>66</v>
      </c>
      <c r="D332" s="491" t="s">
        <v>67</v>
      </c>
      <c r="E332" s="491" t="s">
        <v>68</v>
      </c>
      <c r="F332" s="491" t="s">
        <v>69</v>
      </c>
      <c r="G332" s="491" t="s">
        <v>70</v>
      </c>
      <c r="H332" s="491" t="s">
        <v>71</v>
      </c>
      <c r="I332" s="491" t="s">
        <v>31</v>
      </c>
      <c r="J332" s="491" t="s">
        <v>72</v>
      </c>
      <c r="K332" s="491" t="s">
        <v>30</v>
      </c>
      <c r="L332" s="491" t="s">
        <v>82</v>
      </c>
      <c r="M332" s="491" t="s">
        <v>73</v>
      </c>
      <c r="N332" s="492" t="s">
        <v>85</v>
      </c>
    </row>
    <row r="333" spans="1:21" x14ac:dyDescent="0.25">
      <c r="B333" s="161">
        <v>868</v>
      </c>
      <c r="C333" s="167">
        <v>579</v>
      </c>
      <c r="D333" s="167">
        <v>243</v>
      </c>
      <c r="E333" s="167">
        <v>11</v>
      </c>
      <c r="F333" s="167">
        <v>76</v>
      </c>
      <c r="G333" s="167">
        <v>5</v>
      </c>
      <c r="H333" s="167">
        <v>157</v>
      </c>
      <c r="I333" s="167">
        <v>2</v>
      </c>
      <c r="J333" s="167">
        <v>4</v>
      </c>
      <c r="K333" s="167">
        <v>35</v>
      </c>
      <c r="L333" s="167">
        <v>17</v>
      </c>
      <c r="M333" s="167">
        <v>6</v>
      </c>
      <c r="N333" s="169">
        <v>129</v>
      </c>
      <c r="O333" s="108"/>
    </row>
    <row r="334" spans="1:21" x14ac:dyDescent="0.25">
      <c r="B334" s="162">
        <v>35</v>
      </c>
      <c r="C334" s="43">
        <v>40</v>
      </c>
      <c r="D334" s="43">
        <v>40</v>
      </c>
      <c r="E334" s="43">
        <v>40</v>
      </c>
      <c r="F334" s="43">
        <v>40</v>
      </c>
      <c r="G334" s="43">
        <v>30</v>
      </c>
      <c r="H334" s="43">
        <v>40</v>
      </c>
      <c r="I334" s="43">
        <v>40</v>
      </c>
      <c r="J334" s="43">
        <v>30</v>
      </c>
      <c r="K334" s="43">
        <v>35</v>
      </c>
      <c r="L334" s="43">
        <v>40</v>
      </c>
      <c r="M334" s="43">
        <v>35</v>
      </c>
      <c r="N334" s="187">
        <v>40</v>
      </c>
    </row>
    <row r="335" spans="1:21" x14ac:dyDescent="0.25">
      <c r="B335" s="64">
        <v>3.67</v>
      </c>
      <c r="C335" s="64">
        <v>2.4500000000000002</v>
      </c>
      <c r="D335" s="64">
        <v>1.64</v>
      </c>
      <c r="E335" s="64">
        <v>3.04</v>
      </c>
      <c r="F335" s="64">
        <v>1.93</v>
      </c>
      <c r="G335" s="64">
        <v>6.67</v>
      </c>
      <c r="H335" s="64">
        <v>4.87</v>
      </c>
      <c r="I335" s="64">
        <v>1.62</v>
      </c>
      <c r="J335" s="64">
        <v>1.33</v>
      </c>
      <c r="K335" s="64">
        <v>3.49</v>
      </c>
      <c r="L335" s="64">
        <v>1.64</v>
      </c>
      <c r="M335" s="64">
        <v>2.93</v>
      </c>
      <c r="N335" s="417">
        <v>1.97</v>
      </c>
      <c r="O335" s="493"/>
      <c r="P335" s="39"/>
    </row>
    <row r="336" spans="1:21" x14ac:dyDescent="0.25">
      <c r="B336" s="494">
        <f t="shared" ref="B336:N336" si="62">SUM((B333*B334)*B335)</f>
        <v>111494.59999999999</v>
      </c>
      <c r="C336" s="495">
        <f t="shared" si="62"/>
        <v>56742.000000000007</v>
      </c>
      <c r="D336" s="495">
        <f t="shared" si="62"/>
        <v>15940.8</v>
      </c>
      <c r="E336" s="495">
        <f t="shared" si="62"/>
        <v>1337.6</v>
      </c>
      <c r="F336" s="495">
        <f t="shared" si="62"/>
        <v>5867.2</v>
      </c>
      <c r="G336" s="495">
        <f t="shared" si="62"/>
        <v>1000.5</v>
      </c>
      <c r="H336" s="495">
        <f t="shared" si="62"/>
        <v>30583.600000000002</v>
      </c>
      <c r="I336" s="495">
        <f t="shared" si="62"/>
        <v>129.60000000000002</v>
      </c>
      <c r="J336" s="495">
        <f t="shared" si="62"/>
        <v>159.60000000000002</v>
      </c>
      <c r="K336" s="495">
        <f t="shared" si="62"/>
        <v>4275.25</v>
      </c>
      <c r="L336" s="495">
        <f t="shared" si="62"/>
        <v>1115.2</v>
      </c>
      <c r="M336" s="495">
        <f t="shared" si="62"/>
        <v>615.30000000000007</v>
      </c>
      <c r="N336" s="496">
        <f t="shared" si="62"/>
        <v>10165.200000000001</v>
      </c>
      <c r="P336" s="497">
        <f>SUM(B336:N336)</f>
        <v>239426.45000000004</v>
      </c>
    </row>
    <row r="337" spans="1:21" ht="15.75" thickBot="1" x14ac:dyDescent="0.3">
      <c r="B337" s="95">
        <f t="shared" ref="B337:N337" si="63">SUM(B333*B334)</f>
        <v>30380</v>
      </c>
      <c r="C337" s="96">
        <f t="shared" si="63"/>
        <v>23160</v>
      </c>
      <c r="D337" s="96">
        <f t="shared" si="63"/>
        <v>9720</v>
      </c>
      <c r="E337" s="96">
        <f t="shared" si="63"/>
        <v>440</v>
      </c>
      <c r="F337" s="96">
        <f t="shared" si="63"/>
        <v>3040</v>
      </c>
      <c r="G337" s="96">
        <f t="shared" si="63"/>
        <v>150</v>
      </c>
      <c r="H337" s="96">
        <f t="shared" si="63"/>
        <v>6280</v>
      </c>
      <c r="I337" s="96">
        <f t="shared" si="63"/>
        <v>80</v>
      </c>
      <c r="J337" s="96">
        <f t="shared" si="63"/>
        <v>120</v>
      </c>
      <c r="K337" s="96">
        <f t="shared" si="63"/>
        <v>1225</v>
      </c>
      <c r="L337" s="96">
        <f t="shared" si="63"/>
        <v>680</v>
      </c>
      <c r="M337" s="96">
        <f t="shared" si="63"/>
        <v>210</v>
      </c>
      <c r="N337" s="218">
        <f t="shared" si="63"/>
        <v>5160</v>
      </c>
      <c r="P337">
        <f>SUM(B337:N337)</f>
        <v>80645</v>
      </c>
    </row>
    <row r="338" spans="1:21" x14ac:dyDescent="0.25">
      <c r="P338" s="39">
        <f>SUM(P336/P337)</f>
        <v>2.968893917787836</v>
      </c>
    </row>
    <row r="342" spans="1:21" x14ac:dyDescent="0.25">
      <c r="A342" t="s">
        <v>419</v>
      </c>
    </row>
    <row r="343" spans="1:21" x14ac:dyDescent="0.25">
      <c r="A343" s="43"/>
      <c r="B343" s="43" t="s">
        <v>65</v>
      </c>
      <c r="C343" s="43" t="s">
        <v>66</v>
      </c>
      <c r="D343" s="43" t="s">
        <v>67</v>
      </c>
      <c r="E343" s="43" t="s">
        <v>68</v>
      </c>
      <c r="F343" s="43" t="s">
        <v>69</v>
      </c>
      <c r="G343" s="43" t="s">
        <v>70</v>
      </c>
      <c r="H343" s="43" t="s">
        <v>71</v>
      </c>
      <c r="I343" s="43" t="s">
        <v>31</v>
      </c>
      <c r="J343" s="43" t="s">
        <v>72</v>
      </c>
      <c r="K343" s="43" t="s">
        <v>30</v>
      </c>
      <c r="L343" s="43" t="s">
        <v>78</v>
      </c>
      <c r="M343" s="43" t="s">
        <v>73</v>
      </c>
      <c r="N343" s="43" t="s">
        <v>79</v>
      </c>
      <c r="O343" s="43" t="s">
        <v>80</v>
      </c>
      <c r="P343" s="43" t="s">
        <v>81</v>
      </c>
      <c r="Q343" s="43" t="s">
        <v>82</v>
      </c>
      <c r="R343" s="43" t="s">
        <v>84</v>
      </c>
      <c r="S343" s="43" t="s">
        <v>83</v>
      </c>
      <c r="T343" s="43" t="s">
        <v>148</v>
      </c>
      <c r="U343" s="43" t="s">
        <v>18</v>
      </c>
    </row>
    <row r="344" spans="1:21" x14ac:dyDescent="0.25">
      <c r="A344" s="43" t="s">
        <v>74</v>
      </c>
      <c r="B344" s="64">
        <v>3.56</v>
      </c>
      <c r="C344" s="64">
        <v>2.27</v>
      </c>
      <c r="D344" s="64">
        <v>1.38</v>
      </c>
      <c r="E344" s="64">
        <v>2.2999999999999998</v>
      </c>
      <c r="F344" s="64">
        <v>1.49</v>
      </c>
      <c r="G344" s="64">
        <v>8.85</v>
      </c>
      <c r="H344" s="64">
        <v>4.2</v>
      </c>
      <c r="I344" s="64">
        <v>0.52</v>
      </c>
      <c r="J344" s="64">
        <v>2.8</v>
      </c>
      <c r="K344" s="64">
        <v>4.08</v>
      </c>
      <c r="L344" s="64">
        <v>4.47</v>
      </c>
      <c r="M344" s="64">
        <v>5.3</v>
      </c>
      <c r="N344" s="64">
        <v>14.62</v>
      </c>
      <c r="O344" s="64">
        <v>12.58</v>
      </c>
      <c r="P344" s="64">
        <v>7.46</v>
      </c>
      <c r="Q344" s="64">
        <v>0.97</v>
      </c>
      <c r="R344" s="64">
        <v>2.59</v>
      </c>
      <c r="S344" s="64">
        <v>1.1399999999999999</v>
      </c>
      <c r="T344" s="64">
        <v>1.45</v>
      </c>
      <c r="U344" s="64" t="s">
        <v>290</v>
      </c>
    </row>
    <row r="345" spans="1:21" x14ac:dyDescent="0.25">
      <c r="A345" s="43" t="s">
        <v>75</v>
      </c>
      <c r="B345" s="64">
        <v>4.96</v>
      </c>
      <c r="C345" s="64">
        <v>2.17</v>
      </c>
      <c r="D345" s="64">
        <v>1.45</v>
      </c>
      <c r="E345" s="64">
        <v>2.16</v>
      </c>
      <c r="F345" s="64">
        <v>1.51</v>
      </c>
      <c r="G345" s="64">
        <v>10.44</v>
      </c>
      <c r="H345" s="64">
        <v>4.45</v>
      </c>
      <c r="I345" s="64">
        <v>1.99</v>
      </c>
      <c r="J345" s="64" t="s">
        <v>290</v>
      </c>
      <c r="K345" s="64">
        <v>5.04</v>
      </c>
      <c r="L345" s="64">
        <v>4</v>
      </c>
      <c r="M345" s="64">
        <v>7.76</v>
      </c>
      <c r="N345" s="64">
        <v>19.350000000000001</v>
      </c>
      <c r="O345" s="64">
        <v>16.3</v>
      </c>
      <c r="P345" s="64">
        <v>11.54</v>
      </c>
      <c r="Q345" s="64">
        <v>0</v>
      </c>
      <c r="R345" s="64">
        <v>3.09</v>
      </c>
      <c r="S345" s="64">
        <v>1</v>
      </c>
      <c r="T345" s="64">
        <v>1.1299999999999999</v>
      </c>
      <c r="U345" s="64" t="s">
        <v>290</v>
      </c>
    </row>
    <row r="346" spans="1:21" x14ac:dyDescent="0.25">
      <c r="A346" s="43" t="s">
        <v>76</v>
      </c>
      <c r="B346" s="64">
        <v>4.79</v>
      </c>
      <c r="C346" s="64">
        <v>2.13</v>
      </c>
      <c r="D346" s="64">
        <v>1.55</v>
      </c>
      <c r="E346" s="64">
        <v>1.53</v>
      </c>
      <c r="F346" s="64">
        <v>1.22</v>
      </c>
      <c r="G346" s="64">
        <v>6.3</v>
      </c>
      <c r="H346" s="64">
        <v>4.2300000000000004</v>
      </c>
      <c r="I346" s="64">
        <v>1.41</v>
      </c>
      <c r="J346" s="64">
        <v>2.5099999999999998</v>
      </c>
      <c r="K346" s="64">
        <v>3.98</v>
      </c>
      <c r="L346" s="64">
        <v>3.88</v>
      </c>
      <c r="M346" s="64">
        <v>3.85</v>
      </c>
      <c r="N346" s="64">
        <v>10.73</v>
      </c>
      <c r="O346" s="64">
        <v>13.5</v>
      </c>
      <c r="P346" s="64" t="s">
        <v>290</v>
      </c>
      <c r="Q346" s="64">
        <v>1.2</v>
      </c>
      <c r="R346" s="64">
        <v>2.5</v>
      </c>
      <c r="S346" s="64">
        <v>1</v>
      </c>
      <c r="T346" s="64" t="s">
        <v>290</v>
      </c>
      <c r="U346" s="64" t="s">
        <v>290</v>
      </c>
    </row>
    <row r="347" spans="1:21" x14ac:dyDescent="0.25">
      <c r="A347" s="43" t="s">
        <v>102</v>
      </c>
      <c r="B347" s="64">
        <v>5.2</v>
      </c>
      <c r="C347" s="64">
        <v>2.13</v>
      </c>
      <c r="D347" s="64">
        <v>2.08</v>
      </c>
      <c r="E347" s="64">
        <v>1.53</v>
      </c>
      <c r="F347" s="64">
        <v>1.1000000000000001</v>
      </c>
      <c r="G347" s="64">
        <v>3.99</v>
      </c>
      <c r="H347" s="64">
        <v>4.03</v>
      </c>
      <c r="I347" s="64">
        <v>1.3</v>
      </c>
      <c r="J347" s="64">
        <v>4.07</v>
      </c>
      <c r="K347" s="64">
        <v>4.99</v>
      </c>
      <c r="L347" s="64">
        <v>3.96</v>
      </c>
      <c r="M347" s="64">
        <v>2.38</v>
      </c>
      <c r="N347" s="64">
        <v>17.98</v>
      </c>
      <c r="O347" s="64">
        <v>13.44</v>
      </c>
      <c r="P347" s="64" t="s">
        <v>290</v>
      </c>
      <c r="Q347" s="64">
        <v>1.0900000000000001</v>
      </c>
      <c r="R347" s="64">
        <v>1.91</v>
      </c>
      <c r="S347" s="64">
        <v>0.73</v>
      </c>
      <c r="T347" s="64">
        <v>2.25</v>
      </c>
      <c r="U347" s="64" t="s">
        <v>290</v>
      </c>
    </row>
    <row r="348" spans="1:21" x14ac:dyDescent="0.25">
      <c r="A348" s="43" t="s">
        <v>77</v>
      </c>
      <c r="B348" s="64">
        <v>4.96</v>
      </c>
      <c r="C348" s="64">
        <v>2.25</v>
      </c>
      <c r="D348" s="64">
        <v>1.68</v>
      </c>
      <c r="E348" s="64">
        <v>1.45</v>
      </c>
      <c r="F348" s="64">
        <v>0.98</v>
      </c>
      <c r="G348" s="64">
        <v>6.37</v>
      </c>
      <c r="H348" s="64">
        <v>4.32</v>
      </c>
      <c r="I348" s="64">
        <v>1.72</v>
      </c>
      <c r="J348" s="64">
        <v>3.17</v>
      </c>
      <c r="K348" s="64">
        <v>3.82</v>
      </c>
      <c r="L348" s="64">
        <v>3.98</v>
      </c>
      <c r="M348" s="64">
        <v>4.42</v>
      </c>
      <c r="N348" s="64">
        <v>12.33</v>
      </c>
      <c r="O348" s="64">
        <v>11.17</v>
      </c>
      <c r="P348" s="64" t="s">
        <v>290</v>
      </c>
      <c r="Q348" s="64">
        <v>1.3</v>
      </c>
      <c r="R348" s="64">
        <v>2</v>
      </c>
      <c r="S348" s="64" t="s">
        <v>290</v>
      </c>
      <c r="T348" s="64">
        <v>1.34</v>
      </c>
      <c r="U348" s="64" t="s">
        <v>290</v>
      </c>
    </row>
    <row r="349" spans="1:21" x14ac:dyDescent="0.25">
      <c r="A349" s="43" t="s">
        <v>86</v>
      </c>
      <c r="B349" s="64">
        <f t="shared" ref="B349:T349" si="64">AVERAGE(B344:B348)</f>
        <v>4.694</v>
      </c>
      <c r="C349" s="64">
        <f t="shared" si="64"/>
        <v>2.19</v>
      </c>
      <c r="D349" s="64">
        <f t="shared" si="64"/>
        <v>1.6280000000000001</v>
      </c>
      <c r="E349" s="64">
        <f t="shared" si="64"/>
        <v>1.794</v>
      </c>
      <c r="F349" s="64">
        <f t="shared" si="64"/>
        <v>1.2600000000000002</v>
      </c>
      <c r="G349" s="64">
        <f t="shared" si="64"/>
        <v>7.1899999999999995</v>
      </c>
      <c r="H349" s="64">
        <f t="shared" si="64"/>
        <v>4.2460000000000004</v>
      </c>
      <c r="I349" s="64">
        <f t="shared" si="64"/>
        <v>1.3879999999999999</v>
      </c>
      <c r="J349" s="64">
        <f t="shared" si="64"/>
        <v>3.1374999999999997</v>
      </c>
      <c r="K349" s="64">
        <f t="shared" si="64"/>
        <v>4.3820000000000006</v>
      </c>
      <c r="L349" s="64">
        <f t="shared" si="64"/>
        <v>4.0579999999999998</v>
      </c>
      <c r="M349" s="64">
        <f t="shared" si="64"/>
        <v>4.742</v>
      </c>
      <c r="N349" s="64">
        <f t="shared" si="64"/>
        <v>15.002000000000001</v>
      </c>
      <c r="O349" s="64">
        <f t="shared" si="64"/>
        <v>13.398</v>
      </c>
      <c r="P349" s="64">
        <f t="shared" si="64"/>
        <v>9.5</v>
      </c>
      <c r="Q349" s="64">
        <f t="shared" si="64"/>
        <v>0.91199999999999992</v>
      </c>
      <c r="R349" s="64">
        <f t="shared" si="64"/>
        <v>2.4180000000000001</v>
      </c>
      <c r="S349" s="64">
        <f t="shared" si="64"/>
        <v>0.96749999999999992</v>
      </c>
      <c r="T349" s="64">
        <f t="shared" si="64"/>
        <v>1.5425</v>
      </c>
      <c r="U349" s="64">
        <v>0</v>
      </c>
    </row>
    <row r="351" spans="1:21" ht="15.75" thickBot="1" x14ac:dyDescent="0.3"/>
    <row r="352" spans="1:21" ht="15.75" thickBot="1" x14ac:dyDescent="0.3">
      <c r="A352" s="65"/>
      <c r="B352" s="124" t="s">
        <v>65</v>
      </c>
      <c r="C352" s="124" t="s">
        <v>66</v>
      </c>
      <c r="D352" s="124" t="s">
        <v>67</v>
      </c>
      <c r="E352" s="124" t="s">
        <v>68</v>
      </c>
      <c r="F352" s="124" t="s">
        <v>69</v>
      </c>
      <c r="G352" s="124" t="s">
        <v>70</v>
      </c>
      <c r="H352" s="124" t="s">
        <v>71</v>
      </c>
      <c r="I352" s="124" t="s">
        <v>31</v>
      </c>
      <c r="J352" s="124" t="s">
        <v>72</v>
      </c>
      <c r="K352" s="124" t="s">
        <v>30</v>
      </c>
      <c r="L352" s="124" t="s">
        <v>82</v>
      </c>
      <c r="M352" s="124" t="s">
        <v>73</v>
      </c>
      <c r="N352" s="124" t="s">
        <v>85</v>
      </c>
      <c r="P352" s="349" t="s">
        <v>198</v>
      </c>
      <c r="R352" s="74">
        <v>22605</v>
      </c>
      <c r="S352" t="s">
        <v>199</v>
      </c>
      <c r="T352" t="s">
        <v>203</v>
      </c>
      <c r="U352" s="356">
        <f>A362/R352</f>
        <v>93.699946472019462</v>
      </c>
    </row>
    <row r="353" spans="1:21" ht="15.75" thickBot="1" x14ac:dyDescent="0.3">
      <c r="A353" s="121" t="s">
        <v>96</v>
      </c>
      <c r="B353" s="161">
        <v>809</v>
      </c>
      <c r="C353" s="167">
        <v>2460</v>
      </c>
      <c r="D353" s="167">
        <v>1469</v>
      </c>
      <c r="E353" s="167">
        <v>113</v>
      </c>
      <c r="F353" s="167">
        <v>1175</v>
      </c>
      <c r="G353" s="167">
        <v>21</v>
      </c>
      <c r="H353" s="167">
        <v>459</v>
      </c>
      <c r="I353" s="167">
        <v>13</v>
      </c>
      <c r="J353" s="167">
        <v>31</v>
      </c>
      <c r="K353" s="167">
        <v>21</v>
      </c>
      <c r="L353" s="167">
        <v>13</v>
      </c>
      <c r="M353" s="167">
        <v>11</v>
      </c>
      <c r="N353" s="169">
        <v>276</v>
      </c>
      <c r="P353" t="s">
        <v>200</v>
      </c>
      <c r="R353">
        <v>0</v>
      </c>
      <c r="S353" t="s">
        <v>199</v>
      </c>
      <c r="T353" t="s">
        <v>204</v>
      </c>
      <c r="U353">
        <f>R352/5</f>
        <v>4521</v>
      </c>
    </row>
    <row r="354" spans="1:21" ht="15.75" thickBot="1" x14ac:dyDescent="0.3">
      <c r="A354" s="121" t="s">
        <v>101</v>
      </c>
      <c r="B354" s="161">
        <v>140</v>
      </c>
      <c r="C354" s="167">
        <v>176</v>
      </c>
      <c r="D354" s="167">
        <v>109</v>
      </c>
      <c r="E354" s="167">
        <v>53</v>
      </c>
      <c r="F354" s="167">
        <v>143</v>
      </c>
      <c r="G354" s="167">
        <v>14</v>
      </c>
      <c r="H354" s="167">
        <v>114</v>
      </c>
      <c r="I354" s="167">
        <v>17</v>
      </c>
      <c r="J354" s="167">
        <v>0</v>
      </c>
      <c r="K354" s="167">
        <v>88</v>
      </c>
      <c r="L354" s="167">
        <v>0</v>
      </c>
      <c r="M354" s="167">
        <v>8</v>
      </c>
      <c r="N354" s="169">
        <v>47</v>
      </c>
      <c r="P354" t="s">
        <v>201</v>
      </c>
      <c r="R354">
        <v>36</v>
      </c>
    </row>
    <row r="355" spans="1:21" ht="15.75" thickBot="1" x14ac:dyDescent="0.3">
      <c r="A355" s="121" t="s">
        <v>97</v>
      </c>
      <c r="B355" s="161">
        <v>671</v>
      </c>
      <c r="C355" s="167">
        <v>1776</v>
      </c>
      <c r="D355" s="167">
        <v>673</v>
      </c>
      <c r="E355" s="167">
        <v>164</v>
      </c>
      <c r="F355" s="167">
        <v>1105</v>
      </c>
      <c r="G355" s="167">
        <v>20</v>
      </c>
      <c r="H355" s="167">
        <v>209</v>
      </c>
      <c r="I355" s="167">
        <v>27</v>
      </c>
      <c r="J355" s="167">
        <v>22</v>
      </c>
      <c r="K355" s="167">
        <v>135</v>
      </c>
      <c r="L355" s="167">
        <v>25</v>
      </c>
      <c r="M355" s="167">
        <v>39</v>
      </c>
      <c r="N355" s="169">
        <v>312</v>
      </c>
      <c r="P355" t="s">
        <v>202</v>
      </c>
      <c r="R355">
        <v>10</v>
      </c>
    </row>
    <row r="356" spans="1:21" ht="15.75" thickBot="1" x14ac:dyDescent="0.3">
      <c r="A356" s="121" t="s">
        <v>102</v>
      </c>
      <c r="B356" s="161">
        <v>750</v>
      </c>
      <c r="C356" s="167">
        <v>614</v>
      </c>
      <c r="D356" s="167">
        <v>481</v>
      </c>
      <c r="E356" s="167">
        <v>141</v>
      </c>
      <c r="F356" s="167">
        <v>1243</v>
      </c>
      <c r="G356" s="167">
        <v>16</v>
      </c>
      <c r="H356" s="167">
        <v>382</v>
      </c>
      <c r="I356" s="167">
        <v>7</v>
      </c>
      <c r="J356" s="167">
        <v>126</v>
      </c>
      <c r="K356" s="167">
        <v>14</v>
      </c>
      <c r="L356" s="167">
        <v>14</v>
      </c>
      <c r="M356" s="167">
        <v>28</v>
      </c>
      <c r="N356" s="169">
        <v>336</v>
      </c>
    </row>
    <row r="357" spans="1:21" ht="15.75" thickBot="1" x14ac:dyDescent="0.3">
      <c r="A357" s="121" t="s">
        <v>100</v>
      </c>
      <c r="B357" s="161">
        <v>870</v>
      </c>
      <c r="C357" s="167">
        <v>1623</v>
      </c>
      <c r="D357" s="167">
        <v>509</v>
      </c>
      <c r="E357" s="167">
        <v>143</v>
      </c>
      <c r="F357" s="167">
        <v>1685</v>
      </c>
      <c r="G357" s="167">
        <v>19</v>
      </c>
      <c r="H357" s="167">
        <v>184</v>
      </c>
      <c r="I357" s="167">
        <v>30</v>
      </c>
      <c r="J357" s="167">
        <v>11</v>
      </c>
      <c r="K357" s="167">
        <v>59</v>
      </c>
      <c r="L357" s="167">
        <v>29</v>
      </c>
      <c r="M357" s="167">
        <v>55</v>
      </c>
      <c r="N357" s="169">
        <v>278</v>
      </c>
      <c r="O357" s="108"/>
      <c r="P357" s="108"/>
      <c r="Q357" s="108"/>
    </row>
    <row r="358" spans="1:21" ht="15.75" thickBot="1" x14ac:dyDescent="0.3">
      <c r="A358" s="121" t="s">
        <v>98</v>
      </c>
      <c r="B358" s="453">
        <f t="shared" ref="B358:M358" si="65">SUM(B349)</f>
        <v>4.694</v>
      </c>
      <c r="C358" s="436">
        <f t="shared" si="65"/>
        <v>2.19</v>
      </c>
      <c r="D358" s="436">
        <f t="shared" si="65"/>
        <v>1.6280000000000001</v>
      </c>
      <c r="E358" s="436">
        <f t="shared" si="65"/>
        <v>1.794</v>
      </c>
      <c r="F358" s="436">
        <f t="shared" si="65"/>
        <v>1.2600000000000002</v>
      </c>
      <c r="G358" s="436">
        <f t="shared" si="65"/>
        <v>7.1899999999999995</v>
      </c>
      <c r="H358" s="436">
        <f t="shared" si="65"/>
        <v>4.2460000000000004</v>
      </c>
      <c r="I358" s="436">
        <f t="shared" si="65"/>
        <v>1.3879999999999999</v>
      </c>
      <c r="J358" s="436">
        <f t="shared" si="65"/>
        <v>3.1374999999999997</v>
      </c>
      <c r="K358" s="436">
        <f t="shared" si="65"/>
        <v>4.3820000000000006</v>
      </c>
      <c r="L358" s="436">
        <f t="shared" si="65"/>
        <v>4.0579999999999998</v>
      </c>
      <c r="M358" s="485">
        <f t="shared" si="65"/>
        <v>4.742</v>
      </c>
      <c r="N358" s="486">
        <v>2.44</v>
      </c>
      <c r="O358" s="350"/>
    </row>
    <row r="359" spans="1:21" ht="15.75" thickBot="1" x14ac:dyDescent="0.3">
      <c r="A359" s="122" t="s">
        <v>103</v>
      </c>
      <c r="B359" s="231">
        <f t="shared" ref="B359:N359" si="66">SUM(B353:B357)</f>
        <v>3240</v>
      </c>
      <c r="C359" s="231">
        <f t="shared" si="66"/>
        <v>6649</v>
      </c>
      <c r="D359" s="231">
        <f t="shared" si="66"/>
        <v>3241</v>
      </c>
      <c r="E359" s="231">
        <f t="shared" si="66"/>
        <v>614</v>
      </c>
      <c r="F359" s="231">
        <f t="shared" si="66"/>
        <v>5351</v>
      </c>
      <c r="G359" s="231">
        <f t="shared" si="66"/>
        <v>90</v>
      </c>
      <c r="H359" s="231">
        <f t="shared" si="66"/>
        <v>1348</v>
      </c>
      <c r="I359" s="231">
        <f t="shared" si="66"/>
        <v>94</v>
      </c>
      <c r="J359" s="231">
        <f t="shared" si="66"/>
        <v>190</v>
      </c>
      <c r="K359" s="231">
        <f t="shared" si="66"/>
        <v>317</v>
      </c>
      <c r="L359" s="231">
        <f t="shared" si="66"/>
        <v>81</v>
      </c>
      <c r="M359" s="231">
        <f t="shared" si="66"/>
        <v>141</v>
      </c>
      <c r="N359" s="484">
        <f t="shared" si="66"/>
        <v>1249</v>
      </c>
    </row>
    <row r="360" spans="1:21" ht="15.75" thickBot="1" x14ac:dyDescent="0.3">
      <c r="A360" s="121" t="s">
        <v>104</v>
      </c>
      <c r="B360" s="126">
        <f>B359*35</f>
        <v>113400</v>
      </c>
      <c r="C360" s="127">
        <f>C359*40</f>
        <v>265960</v>
      </c>
      <c r="D360" s="127">
        <f>D359*40</f>
        <v>129640</v>
      </c>
      <c r="E360" s="127">
        <f>E359*40</f>
        <v>24560</v>
      </c>
      <c r="F360" s="127">
        <f>F359*40</f>
        <v>214040</v>
      </c>
      <c r="G360" s="127">
        <f>G359*30</f>
        <v>2700</v>
      </c>
      <c r="H360" s="127">
        <f>H359*40</f>
        <v>53920</v>
      </c>
      <c r="I360" s="127">
        <f>I359*40</f>
        <v>3760</v>
      </c>
      <c r="J360" s="127">
        <f>J359*30</f>
        <v>5700</v>
      </c>
      <c r="K360" s="127">
        <f>K359*35</f>
        <v>11095</v>
      </c>
      <c r="L360" s="127">
        <f>L359*40</f>
        <v>3240</v>
      </c>
      <c r="M360" s="127">
        <f>M359*35</f>
        <v>4935</v>
      </c>
      <c r="N360" s="128">
        <f>N359*40</f>
        <v>49960</v>
      </c>
    </row>
    <row r="361" spans="1:21" ht="15.75" thickBot="1" x14ac:dyDescent="0.3">
      <c r="A361" s="123" t="s">
        <v>105</v>
      </c>
      <c r="B361" s="487">
        <f t="shared" ref="B361:N361" si="67">B358*B360</f>
        <v>532299.6</v>
      </c>
      <c r="C361" s="488">
        <f t="shared" si="67"/>
        <v>582452.4</v>
      </c>
      <c r="D361" s="488">
        <f t="shared" si="67"/>
        <v>211053.92</v>
      </c>
      <c r="E361" s="488">
        <f t="shared" si="67"/>
        <v>44060.639999999999</v>
      </c>
      <c r="F361" s="488">
        <f t="shared" si="67"/>
        <v>269690.40000000002</v>
      </c>
      <c r="G361" s="488">
        <f t="shared" si="67"/>
        <v>19413</v>
      </c>
      <c r="H361" s="488">
        <f t="shared" si="67"/>
        <v>228944.32000000004</v>
      </c>
      <c r="I361" s="488">
        <f t="shared" si="67"/>
        <v>5218.8799999999992</v>
      </c>
      <c r="J361" s="488">
        <f t="shared" si="67"/>
        <v>17883.75</v>
      </c>
      <c r="K361" s="488">
        <f t="shared" si="67"/>
        <v>48618.290000000008</v>
      </c>
      <c r="L361" s="488">
        <f t="shared" si="67"/>
        <v>13147.92</v>
      </c>
      <c r="M361" s="488">
        <f t="shared" si="67"/>
        <v>23401.77</v>
      </c>
      <c r="N361" s="489">
        <f t="shared" si="67"/>
        <v>121902.39999999999</v>
      </c>
      <c r="R361" s="356"/>
    </row>
    <row r="362" spans="1:21" ht="15.75" thickBot="1" x14ac:dyDescent="0.3">
      <c r="A362" s="585">
        <f>SUM(B361:N361)</f>
        <v>2118087.29</v>
      </c>
      <c r="B362" s="586"/>
      <c r="C362" s="586"/>
      <c r="D362" s="586"/>
      <c r="E362" s="586"/>
      <c r="F362" s="586"/>
      <c r="G362" s="586"/>
      <c r="H362" s="586"/>
      <c r="I362" s="586"/>
      <c r="J362" s="586"/>
      <c r="K362" s="586"/>
      <c r="L362" s="586"/>
      <c r="M362" s="586"/>
      <c r="N362" s="587"/>
    </row>
    <row r="363" spans="1:21" ht="15.75" thickBot="1" x14ac:dyDescent="0.3"/>
    <row r="364" spans="1:21" ht="15.75" thickBot="1" x14ac:dyDescent="0.3">
      <c r="B364" s="490" t="s">
        <v>289</v>
      </c>
      <c r="C364" s="491" t="s">
        <v>66</v>
      </c>
      <c r="D364" s="491" t="s">
        <v>67</v>
      </c>
      <c r="E364" s="491" t="s">
        <v>68</v>
      </c>
      <c r="F364" s="491" t="s">
        <v>69</v>
      </c>
      <c r="G364" s="491" t="s">
        <v>70</v>
      </c>
      <c r="H364" s="491" t="s">
        <v>71</v>
      </c>
      <c r="I364" s="491" t="s">
        <v>31</v>
      </c>
      <c r="J364" s="491" t="s">
        <v>72</v>
      </c>
      <c r="K364" s="491" t="s">
        <v>30</v>
      </c>
      <c r="L364" s="491" t="s">
        <v>82</v>
      </c>
      <c r="M364" s="491" t="s">
        <v>73</v>
      </c>
      <c r="N364" s="492" t="s">
        <v>85</v>
      </c>
    </row>
    <row r="365" spans="1:21" x14ac:dyDescent="0.25">
      <c r="B365" s="161">
        <v>870</v>
      </c>
      <c r="C365" s="167">
        <v>1623</v>
      </c>
      <c r="D365" s="167">
        <v>509</v>
      </c>
      <c r="E365" s="167">
        <v>143</v>
      </c>
      <c r="F365" s="167">
        <v>1685</v>
      </c>
      <c r="G365" s="167">
        <v>19</v>
      </c>
      <c r="H365" s="167">
        <v>184</v>
      </c>
      <c r="I365" s="167">
        <v>30</v>
      </c>
      <c r="J365" s="167">
        <v>11</v>
      </c>
      <c r="K365" s="167">
        <v>59</v>
      </c>
      <c r="L365" s="167">
        <v>29</v>
      </c>
      <c r="M365" s="167">
        <v>55</v>
      </c>
      <c r="N365" s="169">
        <v>278</v>
      </c>
      <c r="O365" s="108"/>
    </row>
    <row r="366" spans="1:21" x14ac:dyDescent="0.25">
      <c r="B366" s="162">
        <v>35</v>
      </c>
      <c r="C366" s="43">
        <v>40</v>
      </c>
      <c r="D366" s="43">
        <v>40</v>
      </c>
      <c r="E366" s="43">
        <v>40</v>
      </c>
      <c r="F366" s="43">
        <v>40</v>
      </c>
      <c r="G366" s="43">
        <v>30</v>
      </c>
      <c r="H366" s="43">
        <v>40</v>
      </c>
      <c r="I366" s="43">
        <v>40</v>
      </c>
      <c r="J366" s="43">
        <v>30</v>
      </c>
      <c r="K366" s="43">
        <v>35</v>
      </c>
      <c r="L366" s="43">
        <v>40</v>
      </c>
      <c r="M366" s="43">
        <v>35</v>
      </c>
      <c r="N366" s="187">
        <v>40</v>
      </c>
    </row>
    <row r="367" spans="1:21" x14ac:dyDescent="0.25">
      <c r="B367" s="64">
        <v>4.96</v>
      </c>
      <c r="C367" s="64">
        <v>2.25</v>
      </c>
      <c r="D367" s="64">
        <v>1.68</v>
      </c>
      <c r="E367" s="64">
        <v>1.45</v>
      </c>
      <c r="F367" s="64">
        <v>0.98</v>
      </c>
      <c r="G367" s="64">
        <v>6.37</v>
      </c>
      <c r="H367" s="64">
        <v>4.32</v>
      </c>
      <c r="I367" s="64">
        <v>1.72</v>
      </c>
      <c r="J367" s="64">
        <v>3.17</v>
      </c>
      <c r="K367" s="64">
        <v>3.82</v>
      </c>
      <c r="L367" s="64">
        <v>1.3</v>
      </c>
      <c r="M367" s="64">
        <v>4.42</v>
      </c>
      <c r="N367" s="417">
        <v>2.44</v>
      </c>
      <c r="O367" s="493"/>
      <c r="P367" s="39"/>
    </row>
    <row r="368" spans="1:21" x14ac:dyDescent="0.25">
      <c r="B368" s="494">
        <f t="shared" ref="B368:N368" si="68">SUM((B365*B366)*B367)</f>
        <v>151032</v>
      </c>
      <c r="C368" s="495">
        <f t="shared" si="68"/>
        <v>146070</v>
      </c>
      <c r="D368" s="495">
        <f t="shared" si="68"/>
        <v>34204.799999999996</v>
      </c>
      <c r="E368" s="495">
        <f t="shared" si="68"/>
        <v>8294</v>
      </c>
      <c r="F368" s="495">
        <f t="shared" si="68"/>
        <v>66052</v>
      </c>
      <c r="G368" s="495">
        <f t="shared" si="68"/>
        <v>3630.9</v>
      </c>
      <c r="H368" s="495">
        <f t="shared" si="68"/>
        <v>31795.200000000001</v>
      </c>
      <c r="I368" s="495">
        <f t="shared" si="68"/>
        <v>2064</v>
      </c>
      <c r="J368" s="495">
        <f t="shared" si="68"/>
        <v>1046.0999999999999</v>
      </c>
      <c r="K368" s="495">
        <f t="shared" si="68"/>
        <v>7888.2999999999993</v>
      </c>
      <c r="L368" s="495">
        <f t="shared" si="68"/>
        <v>1508</v>
      </c>
      <c r="M368" s="495">
        <f t="shared" si="68"/>
        <v>8508.5</v>
      </c>
      <c r="N368" s="496">
        <f t="shared" si="68"/>
        <v>27132.799999999999</v>
      </c>
      <c r="P368" s="497">
        <f>SUM(B368:N368)</f>
        <v>489226.6</v>
      </c>
    </row>
    <row r="369" spans="1:21" ht="15.75" thickBot="1" x14ac:dyDescent="0.3">
      <c r="B369" s="95">
        <f t="shared" ref="B369:N369" si="69">SUM(B365*B366)</f>
        <v>30450</v>
      </c>
      <c r="C369" s="96">
        <f t="shared" si="69"/>
        <v>64920</v>
      </c>
      <c r="D369" s="96">
        <f t="shared" si="69"/>
        <v>20360</v>
      </c>
      <c r="E369" s="96">
        <f t="shared" si="69"/>
        <v>5720</v>
      </c>
      <c r="F369" s="96">
        <f t="shared" si="69"/>
        <v>67400</v>
      </c>
      <c r="G369" s="96">
        <f t="shared" si="69"/>
        <v>570</v>
      </c>
      <c r="H369" s="96">
        <f t="shared" si="69"/>
        <v>7360</v>
      </c>
      <c r="I369" s="96">
        <f t="shared" si="69"/>
        <v>1200</v>
      </c>
      <c r="J369" s="96">
        <f t="shared" si="69"/>
        <v>330</v>
      </c>
      <c r="K369" s="96">
        <f t="shared" si="69"/>
        <v>2065</v>
      </c>
      <c r="L369" s="96">
        <f t="shared" si="69"/>
        <v>1160</v>
      </c>
      <c r="M369" s="96">
        <f t="shared" si="69"/>
        <v>1925</v>
      </c>
      <c r="N369" s="218">
        <f t="shared" si="69"/>
        <v>11120</v>
      </c>
      <c r="P369">
        <f>SUM(B369:N369)</f>
        <v>214580</v>
      </c>
    </row>
    <row r="370" spans="1:21" x14ac:dyDescent="0.25">
      <c r="P370" s="39">
        <f>SUM(P368/P369)</f>
        <v>2.2799263677882373</v>
      </c>
    </row>
    <row r="373" spans="1:21" x14ac:dyDescent="0.25">
      <c r="A373" t="s">
        <v>424</v>
      </c>
    </row>
    <row r="374" spans="1:21" x14ac:dyDescent="0.25">
      <c r="A374" s="43"/>
      <c r="B374" s="43" t="s">
        <v>65</v>
      </c>
      <c r="C374" s="43" t="s">
        <v>66</v>
      </c>
      <c r="D374" s="43" t="s">
        <v>67</v>
      </c>
      <c r="E374" s="43" t="s">
        <v>68</v>
      </c>
      <c r="F374" s="43" t="s">
        <v>69</v>
      </c>
      <c r="G374" s="43" t="s">
        <v>70</v>
      </c>
      <c r="H374" s="43" t="s">
        <v>71</v>
      </c>
      <c r="I374" s="43" t="s">
        <v>31</v>
      </c>
      <c r="J374" s="43" t="s">
        <v>72</v>
      </c>
      <c r="K374" s="43" t="s">
        <v>30</v>
      </c>
      <c r="L374" s="43" t="s">
        <v>78</v>
      </c>
      <c r="M374" s="43" t="s">
        <v>73</v>
      </c>
      <c r="N374" s="43" t="s">
        <v>79</v>
      </c>
      <c r="O374" s="43" t="s">
        <v>80</v>
      </c>
      <c r="P374" s="43" t="s">
        <v>81</v>
      </c>
      <c r="Q374" s="43" t="s">
        <v>82</v>
      </c>
      <c r="R374" s="43" t="s">
        <v>84</v>
      </c>
      <c r="S374" s="43" t="s">
        <v>83</v>
      </c>
      <c r="T374" s="43" t="s">
        <v>148</v>
      </c>
      <c r="U374" s="43" t="s">
        <v>18</v>
      </c>
    </row>
    <row r="375" spans="1:21" x14ac:dyDescent="0.25">
      <c r="A375" s="43" t="s">
        <v>74</v>
      </c>
      <c r="B375" s="64">
        <v>4.7699999999999996</v>
      </c>
      <c r="C375" s="64">
        <v>2.4300000000000002</v>
      </c>
      <c r="D375" s="64">
        <v>1.74</v>
      </c>
      <c r="E375" s="64">
        <v>1.49</v>
      </c>
      <c r="F375" s="64">
        <v>1.55</v>
      </c>
      <c r="G375" s="64">
        <v>1.38</v>
      </c>
      <c r="H375" s="64">
        <v>4.3099999999999996</v>
      </c>
      <c r="I375" s="64">
        <v>1.76</v>
      </c>
      <c r="J375" s="64">
        <v>1.79</v>
      </c>
      <c r="K375" s="64">
        <v>2.77</v>
      </c>
      <c r="L375" s="64" t="s">
        <v>290</v>
      </c>
      <c r="M375" s="64">
        <v>4.04</v>
      </c>
      <c r="N375" s="64">
        <v>10.029999999999999</v>
      </c>
      <c r="O375" s="64">
        <v>10.67</v>
      </c>
      <c r="P375" s="64">
        <v>9.52</v>
      </c>
      <c r="Q375" s="64">
        <v>1.06</v>
      </c>
      <c r="R375" s="64">
        <v>2.1</v>
      </c>
      <c r="S375" s="64" t="s">
        <v>290</v>
      </c>
      <c r="T375" s="64">
        <v>2.02</v>
      </c>
      <c r="U375" s="64" t="s">
        <v>290</v>
      </c>
    </row>
    <row r="376" spans="1:21" x14ac:dyDescent="0.25">
      <c r="A376" s="43" t="s">
        <v>75</v>
      </c>
      <c r="B376" s="64">
        <v>5.83</v>
      </c>
      <c r="C376" s="64">
        <v>2.5099999999999998</v>
      </c>
      <c r="D376" s="64">
        <v>2.13</v>
      </c>
      <c r="E376" s="64">
        <v>1.4</v>
      </c>
      <c r="F376" s="64">
        <v>1.1299999999999999</v>
      </c>
      <c r="G376" s="64">
        <v>6.78</v>
      </c>
      <c r="H376" s="64">
        <v>4.2</v>
      </c>
      <c r="I376" s="64">
        <v>1.8</v>
      </c>
      <c r="J376" s="64">
        <v>1.5</v>
      </c>
      <c r="K376" s="64">
        <v>4.5199999999999996</v>
      </c>
      <c r="L376" s="64" t="s">
        <v>290</v>
      </c>
      <c r="M376" s="64">
        <v>2.99</v>
      </c>
      <c r="N376" s="64">
        <v>15.51</v>
      </c>
      <c r="O376" s="64">
        <v>16.66</v>
      </c>
      <c r="P376" s="64" t="s">
        <v>290</v>
      </c>
      <c r="Q376" s="64">
        <v>2.08</v>
      </c>
      <c r="R376" s="64">
        <v>2</v>
      </c>
      <c r="S376" s="64">
        <v>0.73</v>
      </c>
      <c r="T376" s="64">
        <v>1.77</v>
      </c>
      <c r="U376" s="64" t="s">
        <v>290</v>
      </c>
    </row>
    <row r="377" spans="1:21" x14ac:dyDescent="0.25">
      <c r="A377" s="43" t="s">
        <v>76</v>
      </c>
      <c r="B377" s="64">
        <v>6.5</v>
      </c>
      <c r="C377" s="64">
        <v>3.03</v>
      </c>
      <c r="D377" s="64">
        <v>2.7</v>
      </c>
      <c r="E377" s="64">
        <v>1.76</v>
      </c>
      <c r="F377" s="64">
        <v>1.42</v>
      </c>
      <c r="G377" s="64">
        <v>3.09</v>
      </c>
      <c r="H377" s="64">
        <v>4.09</v>
      </c>
      <c r="I377" s="64">
        <v>0.98</v>
      </c>
      <c r="J377" s="64">
        <v>5.88</v>
      </c>
      <c r="K377" s="64">
        <v>5.12</v>
      </c>
      <c r="L377" s="64">
        <v>4.33</v>
      </c>
      <c r="M377" s="64">
        <v>3.19</v>
      </c>
      <c r="N377" s="64">
        <v>20.260000000000002</v>
      </c>
      <c r="O377" s="64">
        <v>17.96</v>
      </c>
      <c r="P377" s="64" t="s">
        <v>290</v>
      </c>
      <c r="Q377" s="64" t="s">
        <v>290</v>
      </c>
      <c r="R377" s="64">
        <v>2</v>
      </c>
      <c r="S377" s="64">
        <v>0.57999999999999996</v>
      </c>
      <c r="T377" s="64">
        <v>1.46</v>
      </c>
      <c r="U377" s="64" t="s">
        <v>290</v>
      </c>
    </row>
    <row r="378" spans="1:21" x14ac:dyDescent="0.25">
      <c r="A378" s="43" t="s">
        <v>102</v>
      </c>
      <c r="B378" s="64">
        <v>7.5</v>
      </c>
      <c r="C378" s="64">
        <v>3.15</v>
      </c>
      <c r="D378" s="64">
        <v>2.76</v>
      </c>
      <c r="E378" s="64">
        <v>2.02</v>
      </c>
      <c r="F378" s="64">
        <v>1.45</v>
      </c>
      <c r="G378" s="64">
        <v>6.4</v>
      </c>
      <c r="H378" s="64">
        <v>4.03</v>
      </c>
      <c r="I378" s="64" t="s">
        <v>290</v>
      </c>
      <c r="J378" s="64">
        <v>1.8</v>
      </c>
      <c r="K378" s="64">
        <v>3.46</v>
      </c>
      <c r="L378" s="64">
        <v>3.87</v>
      </c>
      <c r="M378" s="64">
        <v>3.37</v>
      </c>
      <c r="N378" s="64">
        <v>13</v>
      </c>
      <c r="O378" s="64">
        <v>14.62</v>
      </c>
      <c r="P378" s="64" t="s">
        <v>290</v>
      </c>
      <c r="Q378" s="64">
        <v>1.1299999999999999</v>
      </c>
      <c r="R378" s="64">
        <v>2.25</v>
      </c>
      <c r="S378" s="64">
        <v>0.61</v>
      </c>
      <c r="T378" s="64">
        <v>1.88</v>
      </c>
      <c r="U378" s="64" t="s">
        <v>290</v>
      </c>
    </row>
    <row r="379" spans="1:21" x14ac:dyDescent="0.25">
      <c r="A379" s="43" t="s">
        <v>77</v>
      </c>
      <c r="B379" s="64">
        <v>6.07</v>
      </c>
      <c r="C379" s="64">
        <v>3.02</v>
      </c>
      <c r="D379" s="64">
        <v>2.7</v>
      </c>
      <c r="E379" s="64">
        <v>1.84</v>
      </c>
      <c r="F379" s="64">
        <v>1.26</v>
      </c>
      <c r="G379" s="64">
        <v>6.79</v>
      </c>
      <c r="H379" s="64">
        <v>4.3600000000000003</v>
      </c>
      <c r="I379" s="64">
        <v>1.21</v>
      </c>
      <c r="J379" s="64">
        <v>1.77</v>
      </c>
      <c r="K379" s="64">
        <v>3.63</v>
      </c>
      <c r="L379" s="64">
        <v>3.92</v>
      </c>
      <c r="M379" s="64">
        <v>3.98</v>
      </c>
      <c r="N379" s="64">
        <v>13.46</v>
      </c>
      <c r="O379" s="64">
        <v>11.91</v>
      </c>
      <c r="P379" s="64" t="s">
        <v>290</v>
      </c>
      <c r="Q379" s="64">
        <v>1.76</v>
      </c>
      <c r="R379" s="64">
        <v>2.2400000000000002</v>
      </c>
      <c r="S379" s="64">
        <v>0.5</v>
      </c>
      <c r="T379" s="64">
        <v>1.25</v>
      </c>
      <c r="U379" s="64" t="s">
        <v>290</v>
      </c>
    </row>
    <row r="380" spans="1:21" x14ac:dyDescent="0.25">
      <c r="A380" s="43" t="s">
        <v>86</v>
      </c>
      <c r="B380" s="64">
        <f t="shared" ref="B380:T380" si="70">AVERAGE(B375:B379)</f>
        <v>6.1340000000000003</v>
      </c>
      <c r="C380" s="64">
        <f t="shared" si="70"/>
        <v>2.8279999999999998</v>
      </c>
      <c r="D380" s="64">
        <f t="shared" si="70"/>
        <v>2.4060000000000001</v>
      </c>
      <c r="E380" s="64">
        <f t="shared" si="70"/>
        <v>1.702</v>
      </c>
      <c r="F380" s="64">
        <f t="shared" si="70"/>
        <v>1.3619999999999999</v>
      </c>
      <c r="G380" s="64">
        <f t="shared" si="70"/>
        <v>4.8879999999999999</v>
      </c>
      <c r="H380" s="64">
        <f t="shared" si="70"/>
        <v>4.1979999999999995</v>
      </c>
      <c r="I380" s="64">
        <f t="shared" si="70"/>
        <v>1.4375</v>
      </c>
      <c r="J380" s="64">
        <f t="shared" si="70"/>
        <v>2.548</v>
      </c>
      <c r="K380" s="64">
        <f t="shared" si="70"/>
        <v>3.9</v>
      </c>
      <c r="L380" s="64">
        <f t="shared" si="70"/>
        <v>4.04</v>
      </c>
      <c r="M380" s="64">
        <f t="shared" si="70"/>
        <v>3.5140000000000002</v>
      </c>
      <c r="N380" s="64">
        <f t="shared" si="70"/>
        <v>14.451999999999998</v>
      </c>
      <c r="O380" s="64">
        <f t="shared" si="70"/>
        <v>14.363999999999999</v>
      </c>
      <c r="P380" s="64">
        <f t="shared" si="70"/>
        <v>9.52</v>
      </c>
      <c r="Q380" s="64">
        <f t="shared" si="70"/>
        <v>1.5074999999999998</v>
      </c>
      <c r="R380" s="64">
        <f t="shared" si="70"/>
        <v>2.1179999999999999</v>
      </c>
      <c r="S380" s="64">
        <f t="shared" si="70"/>
        <v>0.60499999999999998</v>
      </c>
      <c r="T380" s="64">
        <f t="shared" si="70"/>
        <v>1.6759999999999997</v>
      </c>
      <c r="U380" s="64">
        <v>0</v>
      </c>
    </row>
    <row r="382" spans="1:21" ht="15.75" thickBot="1" x14ac:dyDescent="0.3"/>
    <row r="383" spans="1:21" ht="15.75" thickBot="1" x14ac:dyDescent="0.3">
      <c r="A383" s="65"/>
      <c r="B383" s="124" t="s">
        <v>65</v>
      </c>
      <c r="C383" s="124" t="s">
        <v>66</v>
      </c>
      <c r="D383" s="124" t="s">
        <v>67</v>
      </c>
      <c r="E383" s="124" t="s">
        <v>68</v>
      </c>
      <c r="F383" s="124" t="s">
        <v>69</v>
      </c>
      <c r="G383" s="124" t="s">
        <v>70</v>
      </c>
      <c r="H383" s="124" t="s">
        <v>71</v>
      </c>
      <c r="I383" s="124" t="s">
        <v>31</v>
      </c>
      <c r="J383" s="124" t="s">
        <v>72</v>
      </c>
      <c r="K383" s="124" t="s">
        <v>30</v>
      </c>
      <c r="L383" s="124" t="s">
        <v>82</v>
      </c>
      <c r="M383" s="124" t="s">
        <v>73</v>
      </c>
      <c r="N383" s="124" t="s">
        <v>85</v>
      </c>
      <c r="P383" s="349" t="s">
        <v>198</v>
      </c>
      <c r="R383" s="74">
        <v>14588</v>
      </c>
      <c r="S383" t="s">
        <v>199</v>
      </c>
      <c r="T383" t="s">
        <v>203</v>
      </c>
      <c r="U383" s="356">
        <f>A393/R383</f>
        <v>118.28933164244584</v>
      </c>
    </row>
    <row r="384" spans="1:21" ht="15.75" thickBot="1" x14ac:dyDescent="0.3">
      <c r="A384" s="121" t="s">
        <v>96</v>
      </c>
      <c r="B384" s="161">
        <v>666</v>
      </c>
      <c r="C384" s="167">
        <v>1583</v>
      </c>
      <c r="D384" s="167">
        <v>431</v>
      </c>
      <c r="E384" s="167">
        <v>76</v>
      </c>
      <c r="F384" s="167">
        <v>241</v>
      </c>
      <c r="G384" s="167">
        <v>4</v>
      </c>
      <c r="H384" s="167">
        <v>382</v>
      </c>
      <c r="I384" s="167">
        <v>13</v>
      </c>
      <c r="J384" s="167">
        <v>7</v>
      </c>
      <c r="K384" s="167">
        <v>13</v>
      </c>
      <c r="L384" s="167">
        <v>42</v>
      </c>
      <c r="M384" s="167">
        <v>11</v>
      </c>
      <c r="N384" s="169">
        <v>198</v>
      </c>
      <c r="P384" t="s">
        <v>200</v>
      </c>
      <c r="R384">
        <v>0</v>
      </c>
      <c r="S384" t="s">
        <v>199</v>
      </c>
      <c r="T384" t="s">
        <v>204</v>
      </c>
      <c r="U384">
        <f>R383/5</f>
        <v>2917.6</v>
      </c>
    </row>
    <row r="385" spans="1:18" ht="15.75" thickBot="1" x14ac:dyDescent="0.3">
      <c r="A385" s="121" t="s">
        <v>101</v>
      </c>
      <c r="B385" s="161">
        <v>260</v>
      </c>
      <c r="C385" s="167">
        <v>482</v>
      </c>
      <c r="D385" s="167">
        <v>477</v>
      </c>
      <c r="E385" s="167">
        <v>53</v>
      </c>
      <c r="F385" s="167">
        <v>195</v>
      </c>
      <c r="G385" s="167">
        <v>7</v>
      </c>
      <c r="H385" s="167">
        <v>137</v>
      </c>
      <c r="I385" s="167">
        <v>7</v>
      </c>
      <c r="J385" s="167">
        <v>3</v>
      </c>
      <c r="K385" s="167">
        <v>12</v>
      </c>
      <c r="L385" s="167">
        <v>7</v>
      </c>
      <c r="M385" s="167">
        <v>8</v>
      </c>
      <c r="N385" s="169">
        <v>136</v>
      </c>
      <c r="P385" t="s">
        <v>201</v>
      </c>
      <c r="R385">
        <v>29</v>
      </c>
    </row>
    <row r="386" spans="1:18" ht="15.75" thickBot="1" x14ac:dyDescent="0.3">
      <c r="A386" s="121" t="s">
        <v>97</v>
      </c>
      <c r="B386" s="161">
        <v>466</v>
      </c>
      <c r="C386" s="167">
        <v>1038</v>
      </c>
      <c r="D386" s="167">
        <v>387</v>
      </c>
      <c r="E386" s="167">
        <v>175</v>
      </c>
      <c r="F386" s="167">
        <v>571</v>
      </c>
      <c r="G386" s="167">
        <v>17</v>
      </c>
      <c r="H386" s="167">
        <v>365</v>
      </c>
      <c r="I386" s="167">
        <v>6</v>
      </c>
      <c r="J386" s="167">
        <v>58</v>
      </c>
      <c r="K386" s="167">
        <v>32</v>
      </c>
      <c r="L386" s="167">
        <v>1</v>
      </c>
      <c r="M386" s="167">
        <v>18</v>
      </c>
      <c r="N386" s="169">
        <v>204</v>
      </c>
      <c r="P386" t="s">
        <v>202</v>
      </c>
      <c r="R386">
        <v>12</v>
      </c>
    </row>
    <row r="387" spans="1:18" ht="15.75" thickBot="1" x14ac:dyDescent="0.3">
      <c r="A387" s="121" t="s">
        <v>102</v>
      </c>
      <c r="B387" s="161">
        <v>220</v>
      </c>
      <c r="C387" s="167">
        <v>282</v>
      </c>
      <c r="D387" s="167">
        <v>84</v>
      </c>
      <c r="E387" s="167">
        <v>127</v>
      </c>
      <c r="F387" s="167">
        <v>167</v>
      </c>
      <c r="G387" s="167">
        <v>13</v>
      </c>
      <c r="H387" s="167">
        <v>340</v>
      </c>
      <c r="I387" s="167">
        <v>5</v>
      </c>
      <c r="J387" s="167">
        <v>0</v>
      </c>
      <c r="K387" s="167">
        <v>20</v>
      </c>
      <c r="L387" s="167">
        <v>27</v>
      </c>
      <c r="M387" s="167">
        <v>1</v>
      </c>
      <c r="N387" s="169">
        <v>89</v>
      </c>
    </row>
    <row r="388" spans="1:18" ht="15.75" thickBot="1" x14ac:dyDescent="0.3">
      <c r="A388" s="121" t="s">
        <v>100</v>
      </c>
      <c r="B388" s="161">
        <v>801</v>
      </c>
      <c r="C388" s="167">
        <v>801</v>
      </c>
      <c r="D388" s="167">
        <v>360</v>
      </c>
      <c r="E388" s="167">
        <v>119</v>
      </c>
      <c r="F388" s="167">
        <v>1578</v>
      </c>
      <c r="G388" s="167">
        <v>21</v>
      </c>
      <c r="H388" s="167">
        <v>104</v>
      </c>
      <c r="I388" s="167">
        <v>22</v>
      </c>
      <c r="J388" s="167">
        <v>19</v>
      </c>
      <c r="K388" s="167">
        <v>92</v>
      </c>
      <c r="L388" s="167">
        <v>12</v>
      </c>
      <c r="M388" s="167">
        <v>18</v>
      </c>
      <c r="N388" s="169">
        <v>477</v>
      </c>
      <c r="O388" s="108"/>
      <c r="P388" s="108"/>
      <c r="Q388" s="108"/>
    </row>
    <row r="389" spans="1:18" ht="15.75" thickBot="1" x14ac:dyDescent="0.3">
      <c r="A389" s="121" t="s">
        <v>98</v>
      </c>
      <c r="B389" s="453">
        <f t="shared" ref="B389:M389" si="71">SUM(B380)</f>
        <v>6.1340000000000003</v>
      </c>
      <c r="C389" s="436">
        <f t="shared" si="71"/>
        <v>2.8279999999999998</v>
      </c>
      <c r="D389" s="436">
        <f t="shared" si="71"/>
        <v>2.4060000000000001</v>
      </c>
      <c r="E389" s="436">
        <f t="shared" si="71"/>
        <v>1.702</v>
      </c>
      <c r="F389" s="436">
        <f t="shared" si="71"/>
        <v>1.3619999999999999</v>
      </c>
      <c r="G389" s="436">
        <f t="shared" si="71"/>
        <v>4.8879999999999999</v>
      </c>
      <c r="H389" s="436">
        <f t="shared" si="71"/>
        <v>4.1979999999999995</v>
      </c>
      <c r="I389" s="436">
        <f t="shared" si="71"/>
        <v>1.4375</v>
      </c>
      <c r="J389" s="436">
        <f t="shared" si="71"/>
        <v>2.548</v>
      </c>
      <c r="K389" s="436">
        <f t="shared" si="71"/>
        <v>3.9</v>
      </c>
      <c r="L389" s="436">
        <f t="shared" si="71"/>
        <v>4.04</v>
      </c>
      <c r="M389" s="485">
        <f t="shared" si="71"/>
        <v>3.5140000000000002</v>
      </c>
      <c r="N389" s="486">
        <v>2.11</v>
      </c>
      <c r="O389" s="350"/>
    </row>
    <row r="390" spans="1:18" ht="15.75" thickBot="1" x14ac:dyDescent="0.3">
      <c r="A390" s="122" t="s">
        <v>103</v>
      </c>
      <c r="B390" s="231">
        <f t="shared" ref="B390:N390" si="72">SUM(B384:B388)</f>
        <v>2413</v>
      </c>
      <c r="C390" s="231">
        <f t="shared" si="72"/>
        <v>4186</v>
      </c>
      <c r="D390" s="231">
        <f t="shared" si="72"/>
        <v>1739</v>
      </c>
      <c r="E390" s="231">
        <f t="shared" si="72"/>
        <v>550</v>
      </c>
      <c r="F390" s="231">
        <f t="shared" si="72"/>
        <v>2752</v>
      </c>
      <c r="G390" s="231">
        <f t="shared" si="72"/>
        <v>62</v>
      </c>
      <c r="H390" s="231">
        <f t="shared" si="72"/>
        <v>1328</v>
      </c>
      <c r="I390" s="231">
        <f t="shared" si="72"/>
        <v>53</v>
      </c>
      <c r="J390" s="231">
        <f t="shared" si="72"/>
        <v>87</v>
      </c>
      <c r="K390" s="231">
        <f t="shared" si="72"/>
        <v>169</v>
      </c>
      <c r="L390" s="231">
        <f t="shared" si="72"/>
        <v>89</v>
      </c>
      <c r="M390" s="231">
        <f t="shared" si="72"/>
        <v>56</v>
      </c>
      <c r="N390" s="484">
        <f t="shared" si="72"/>
        <v>1104</v>
      </c>
    </row>
    <row r="391" spans="1:18" ht="15.75" thickBot="1" x14ac:dyDescent="0.3">
      <c r="A391" s="121" t="s">
        <v>104</v>
      </c>
      <c r="B391" s="126">
        <f>B390*35</f>
        <v>84455</v>
      </c>
      <c r="C391" s="127">
        <f>C390*40</f>
        <v>167440</v>
      </c>
      <c r="D391" s="127">
        <f>D390*40</f>
        <v>69560</v>
      </c>
      <c r="E391" s="127">
        <f>E390*40</f>
        <v>22000</v>
      </c>
      <c r="F391" s="127">
        <f>F390*40</f>
        <v>110080</v>
      </c>
      <c r="G391" s="127">
        <f>G390*30</f>
        <v>1860</v>
      </c>
      <c r="H391" s="127">
        <f>H390*40</f>
        <v>53120</v>
      </c>
      <c r="I391" s="127">
        <f>I390*40</f>
        <v>2120</v>
      </c>
      <c r="J391" s="127">
        <f>J390*30</f>
        <v>2610</v>
      </c>
      <c r="K391" s="127">
        <f>K390*35</f>
        <v>5915</v>
      </c>
      <c r="L391" s="127">
        <f>L390*40</f>
        <v>3560</v>
      </c>
      <c r="M391" s="127">
        <f>M390*35</f>
        <v>1960</v>
      </c>
      <c r="N391" s="128">
        <f>N390*40</f>
        <v>44160</v>
      </c>
    </row>
    <row r="392" spans="1:18" ht="15.75" thickBot="1" x14ac:dyDescent="0.3">
      <c r="A392" s="123" t="s">
        <v>105</v>
      </c>
      <c r="B392" s="487">
        <f t="shared" ref="B392:N392" si="73">B389*B391</f>
        <v>518046.97000000003</v>
      </c>
      <c r="C392" s="488">
        <f t="shared" si="73"/>
        <v>473520.31999999995</v>
      </c>
      <c r="D392" s="488">
        <f t="shared" si="73"/>
        <v>167361.36000000002</v>
      </c>
      <c r="E392" s="488">
        <f t="shared" si="73"/>
        <v>37444</v>
      </c>
      <c r="F392" s="488">
        <f t="shared" si="73"/>
        <v>149928.95999999999</v>
      </c>
      <c r="G392" s="488">
        <f t="shared" si="73"/>
        <v>9091.68</v>
      </c>
      <c r="H392" s="488">
        <f t="shared" si="73"/>
        <v>222997.75999999998</v>
      </c>
      <c r="I392" s="488">
        <f t="shared" si="73"/>
        <v>3047.5</v>
      </c>
      <c r="J392" s="488">
        <f t="shared" si="73"/>
        <v>6650.28</v>
      </c>
      <c r="K392" s="488">
        <f t="shared" si="73"/>
        <v>23068.5</v>
      </c>
      <c r="L392" s="488">
        <f t="shared" si="73"/>
        <v>14382.4</v>
      </c>
      <c r="M392" s="488">
        <f t="shared" si="73"/>
        <v>6887.4400000000005</v>
      </c>
      <c r="N392" s="489">
        <f t="shared" si="73"/>
        <v>93177.599999999991</v>
      </c>
      <c r="R392" s="356"/>
    </row>
    <row r="393" spans="1:18" ht="15.75" thickBot="1" x14ac:dyDescent="0.3">
      <c r="A393" s="585">
        <f>SUM(B392:N392)</f>
        <v>1725604.77</v>
      </c>
      <c r="B393" s="586"/>
      <c r="C393" s="586"/>
      <c r="D393" s="586"/>
      <c r="E393" s="586"/>
      <c r="F393" s="586"/>
      <c r="G393" s="586"/>
      <c r="H393" s="586"/>
      <c r="I393" s="586"/>
      <c r="J393" s="586"/>
      <c r="K393" s="586"/>
      <c r="L393" s="586"/>
      <c r="M393" s="586"/>
      <c r="N393" s="587"/>
    </row>
    <row r="394" spans="1:18" ht="15.75" thickBot="1" x14ac:dyDescent="0.3"/>
    <row r="395" spans="1:18" ht="15.75" thickBot="1" x14ac:dyDescent="0.3">
      <c r="B395" s="490" t="s">
        <v>289</v>
      </c>
      <c r="C395" s="491" t="s">
        <v>66</v>
      </c>
      <c r="D395" s="491" t="s">
        <v>67</v>
      </c>
      <c r="E395" s="491" t="s">
        <v>68</v>
      </c>
      <c r="F395" s="491" t="s">
        <v>69</v>
      </c>
      <c r="G395" s="491" t="s">
        <v>70</v>
      </c>
      <c r="H395" s="491" t="s">
        <v>71</v>
      </c>
      <c r="I395" s="491" t="s">
        <v>31</v>
      </c>
      <c r="J395" s="491" t="s">
        <v>72</v>
      </c>
      <c r="K395" s="491" t="s">
        <v>30</v>
      </c>
      <c r="L395" s="491" t="s">
        <v>82</v>
      </c>
      <c r="M395" s="491" t="s">
        <v>73</v>
      </c>
      <c r="N395" s="492" t="s">
        <v>85</v>
      </c>
    </row>
    <row r="396" spans="1:18" x14ac:dyDescent="0.25">
      <c r="B396" s="161">
        <v>801</v>
      </c>
      <c r="C396" s="167">
        <v>801</v>
      </c>
      <c r="D396" s="167">
        <v>360</v>
      </c>
      <c r="E396" s="167">
        <v>119</v>
      </c>
      <c r="F396" s="167">
        <v>1578</v>
      </c>
      <c r="G396" s="167">
        <v>21</v>
      </c>
      <c r="H396" s="167">
        <v>104</v>
      </c>
      <c r="I396" s="167">
        <v>22</v>
      </c>
      <c r="J396" s="167">
        <v>19</v>
      </c>
      <c r="K396" s="167">
        <v>92</v>
      </c>
      <c r="L396" s="167">
        <v>12</v>
      </c>
      <c r="M396" s="167">
        <v>18</v>
      </c>
      <c r="N396" s="169">
        <v>477</v>
      </c>
      <c r="O396" s="108"/>
    </row>
    <row r="397" spans="1:18" x14ac:dyDescent="0.25">
      <c r="B397" s="162">
        <v>35</v>
      </c>
      <c r="C397" s="43">
        <v>40</v>
      </c>
      <c r="D397" s="43">
        <v>40</v>
      </c>
      <c r="E397" s="43">
        <v>40</v>
      </c>
      <c r="F397" s="43">
        <v>40</v>
      </c>
      <c r="G397" s="43">
        <v>30</v>
      </c>
      <c r="H397" s="43">
        <v>40</v>
      </c>
      <c r="I397" s="43">
        <v>40</v>
      </c>
      <c r="J397" s="43">
        <v>30</v>
      </c>
      <c r="K397" s="43">
        <v>35</v>
      </c>
      <c r="L397" s="43">
        <v>40</v>
      </c>
      <c r="M397" s="43">
        <v>35</v>
      </c>
      <c r="N397" s="187">
        <v>40</v>
      </c>
    </row>
    <row r="398" spans="1:18" x14ac:dyDescent="0.25">
      <c r="B398" s="64">
        <v>6.07</v>
      </c>
      <c r="C398" s="64">
        <v>3.02</v>
      </c>
      <c r="D398" s="64">
        <v>2.7</v>
      </c>
      <c r="E398" s="64">
        <v>1.84</v>
      </c>
      <c r="F398" s="64">
        <v>1.26</v>
      </c>
      <c r="G398" s="64">
        <v>6.79</v>
      </c>
      <c r="H398" s="64">
        <v>4.3600000000000003</v>
      </c>
      <c r="I398" s="64">
        <v>1.21</v>
      </c>
      <c r="J398" s="64">
        <v>1.77</v>
      </c>
      <c r="K398" s="64">
        <v>3.63</v>
      </c>
      <c r="L398" s="64">
        <v>1.76</v>
      </c>
      <c r="M398" s="64">
        <v>3.98</v>
      </c>
      <c r="N398" s="417">
        <v>1.98</v>
      </c>
      <c r="O398" s="493"/>
      <c r="P398" s="39"/>
    </row>
    <row r="399" spans="1:18" x14ac:dyDescent="0.25">
      <c r="B399" s="494">
        <f t="shared" ref="B399:N399" si="74">SUM((B396*B397)*B398)</f>
        <v>170172.45</v>
      </c>
      <c r="C399" s="495">
        <f t="shared" si="74"/>
        <v>96760.8</v>
      </c>
      <c r="D399" s="495">
        <f t="shared" si="74"/>
        <v>38880</v>
      </c>
      <c r="E399" s="495">
        <f t="shared" si="74"/>
        <v>8758.4</v>
      </c>
      <c r="F399" s="495">
        <f t="shared" si="74"/>
        <v>79531.199999999997</v>
      </c>
      <c r="G399" s="495">
        <f t="shared" si="74"/>
        <v>4277.7</v>
      </c>
      <c r="H399" s="495">
        <f t="shared" si="74"/>
        <v>18137.600000000002</v>
      </c>
      <c r="I399" s="495">
        <f t="shared" si="74"/>
        <v>1064.8</v>
      </c>
      <c r="J399" s="495">
        <f t="shared" si="74"/>
        <v>1008.9</v>
      </c>
      <c r="K399" s="495">
        <f t="shared" si="74"/>
        <v>11688.6</v>
      </c>
      <c r="L399" s="495">
        <f t="shared" si="74"/>
        <v>844.8</v>
      </c>
      <c r="M399" s="495">
        <f t="shared" si="74"/>
        <v>2507.4</v>
      </c>
      <c r="N399" s="496">
        <f t="shared" si="74"/>
        <v>37778.400000000001</v>
      </c>
      <c r="P399" s="497">
        <f>SUM(B399:N399)</f>
        <v>471411.05000000005</v>
      </c>
    </row>
    <row r="400" spans="1:18" ht="15.75" thickBot="1" x14ac:dyDescent="0.3">
      <c r="B400" s="95">
        <f t="shared" ref="B400:N400" si="75">SUM(B396*B397)</f>
        <v>28035</v>
      </c>
      <c r="C400" s="96">
        <f t="shared" si="75"/>
        <v>32040</v>
      </c>
      <c r="D400" s="96">
        <f t="shared" si="75"/>
        <v>14400</v>
      </c>
      <c r="E400" s="96">
        <f t="shared" si="75"/>
        <v>4760</v>
      </c>
      <c r="F400" s="96">
        <f t="shared" si="75"/>
        <v>63120</v>
      </c>
      <c r="G400" s="96">
        <f t="shared" si="75"/>
        <v>630</v>
      </c>
      <c r="H400" s="96">
        <f t="shared" si="75"/>
        <v>4160</v>
      </c>
      <c r="I400" s="96">
        <f t="shared" si="75"/>
        <v>880</v>
      </c>
      <c r="J400" s="96">
        <f t="shared" si="75"/>
        <v>570</v>
      </c>
      <c r="K400" s="96">
        <f t="shared" si="75"/>
        <v>3220</v>
      </c>
      <c r="L400" s="96">
        <f t="shared" si="75"/>
        <v>480</v>
      </c>
      <c r="M400" s="96">
        <f t="shared" si="75"/>
        <v>630</v>
      </c>
      <c r="N400" s="218">
        <f t="shared" si="75"/>
        <v>19080</v>
      </c>
      <c r="P400">
        <f>SUM(B400:N400)</f>
        <v>172005</v>
      </c>
    </row>
    <row r="401" spans="1:21" x14ac:dyDescent="0.25">
      <c r="P401" s="39">
        <f>SUM(P399/P400)</f>
        <v>2.7406822476090813</v>
      </c>
    </row>
    <row r="405" spans="1:21" x14ac:dyDescent="0.25">
      <c r="A405" t="s">
        <v>431</v>
      </c>
    </row>
    <row r="406" spans="1:21" x14ac:dyDescent="0.25">
      <c r="A406" s="43"/>
      <c r="B406" s="43" t="s">
        <v>65</v>
      </c>
      <c r="C406" s="43" t="s">
        <v>66</v>
      </c>
      <c r="D406" s="43" t="s">
        <v>67</v>
      </c>
      <c r="E406" s="43" t="s">
        <v>68</v>
      </c>
      <c r="F406" s="43" t="s">
        <v>69</v>
      </c>
      <c r="G406" s="43" t="s">
        <v>70</v>
      </c>
      <c r="H406" s="43" t="s">
        <v>71</v>
      </c>
      <c r="I406" s="43" t="s">
        <v>31</v>
      </c>
      <c r="J406" s="43" t="s">
        <v>72</v>
      </c>
      <c r="K406" s="43" t="s">
        <v>30</v>
      </c>
      <c r="L406" s="43" t="s">
        <v>78</v>
      </c>
      <c r="M406" s="43" t="s">
        <v>73</v>
      </c>
      <c r="N406" s="43" t="s">
        <v>79</v>
      </c>
      <c r="O406" s="43" t="s">
        <v>80</v>
      </c>
      <c r="P406" s="43" t="s">
        <v>81</v>
      </c>
      <c r="Q406" s="43" t="s">
        <v>82</v>
      </c>
      <c r="R406" s="43" t="s">
        <v>84</v>
      </c>
      <c r="S406" s="43" t="s">
        <v>83</v>
      </c>
      <c r="T406" s="43" t="s">
        <v>148</v>
      </c>
      <c r="U406" s="43" t="s">
        <v>18</v>
      </c>
    </row>
    <row r="407" spans="1:21" x14ac:dyDescent="0.25">
      <c r="A407" s="43" t="s">
        <v>74</v>
      </c>
      <c r="B407" s="64">
        <v>5.1100000000000003</v>
      </c>
      <c r="C407" s="64">
        <v>2.86</v>
      </c>
      <c r="D407" s="64">
        <v>2.52</v>
      </c>
      <c r="E407" s="64">
        <v>1.72</v>
      </c>
      <c r="F407" s="64">
        <v>1.5</v>
      </c>
      <c r="G407" s="64">
        <v>8.24</v>
      </c>
      <c r="H407" s="64">
        <v>3.86</v>
      </c>
      <c r="I407" s="64">
        <v>2.31</v>
      </c>
      <c r="J407" s="64">
        <v>1.54</v>
      </c>
      <c r="K407" s="64">
        <v>4.0599999999999996</v>
      </c>
      <c r="L407" s="64">
        <v>3.44</v>
      </c>
      <c r="M407" s="64">
        <v>2.11</v>
      </c>
      <c r="N407" s="64">
        <v>20.39</v>
      </c>
      <c r="O407" s="64">
        <v>15.88</v>
      </c>
      <c r="P407" s="64" t="s">
        <v>290</v>
      </c>
      <c r="Q407" s="64">
        <v>1.22</v>
      </c>
      <c r="R407" s="64">
        <v>2</v>
      </c>
      <c r="S407" s="64">
        <v>0.68</v>
      </c>
      <c r="T407" s="64">
        <v>1.75</v>
      </c>
      <c r="U407" s="64" t="s">
        <v>290</v>
      </c>
    </row>
    <row r="408" spans="1:21" x14ac:dyDescent="0.25">
      <c r="A408" s="43" t="s">
        <v>75</v>
      </c>
      <c r="B408" s="64">
        <v>5.76</v>
      </c>
      <c r="C408" s="64">
        <v>3.72</v>
      </c>
      <c r="D408" s="64">
        <v>3.1</v>
      </c>
      <c r="E408" s="64">
        <v>1.82</v>
      </c>
      <c r="F408" s="64">
        <v>1.0900000000000001</v>
      </c>
      <c r="G408" s="64">
        <v>11.61</v>
      </c>
      <c r="H408" s="64">
        <v>4.2300000000000004</v>
      </c>
      <c r="I408" s="64">
        <v>2</v>
      </c>
      <c r="J408" s="64">
        <v>3.19</v>
      </c>
      <c r="K408" s="64">
        <v>4.92</v>
      </c>
      <c r="L408" s="64">
        <v>4.75</v>
      </c>
      <c r="M408" s="64">
        <v>4.7300000000000004</v>
      </c>
      <c r="N408" s="64">
        <v>11.33</v>
      </c>
      <c r="O408" s="64">
        <v>13.26</v>
      </c>
      <c r="P408" s="64">
        <v>11.9</v>
      </c>
      <c r="Q408" s="64">
        <v>2.2200000000000002</v>
      </c>
      <c r="R408" s="64">
        <v>2.5</v>
      </c>
      <c r="S408" s="64" t="s">
        <v>290</v>
      </c>
      <c r="T408" s="64" t="s">
        <v>290</v>
      </c>
      <c r="U408" s="64" t="s">
        <v>290</v>
      </c>
    </row>
    <row r="409" spans="1:21" x14ac:dyDescent="0.25">
      <c r="A409" s="43" t="s">
        <v>76</v>
      </c>
      <c r="B409" s="64">
        <v>4.9800000000000004</v>
      </c>
      <c r="C409" s="64">
        <v>2.91</v>
      </c>
      <c r="D409" s="64">
        <v>2.63</v>
      </c>
      <c r="E409" s="64">
        <v>1.75</v>
      </c>
      <c r="F409" s="64">
        <v>1.78</v>
      </c>
      <c r="G409" s="64">
        <v>9.51</v>
      </c>
      <c r="H409" s="64">
        <v>4.12</v>
      </c>
      <c r="I409" s="64">
        <v>1.69</v>
      </c>
      <c r="J409" s="64">
        <v>1.38</v>
      </c>
      <c r="K409" s="64">
        <v>4.42</v>
      </c>
      <c r="L409" s="64">
        <v>4.0999999999999996</v>
      </c>
      <c r="M409" s="64">
        <v>4.33</v>
      </c>
      <c r="N409" s="64">
        <v>10.55</v>
      </c>
      <c r="O409" s="64">
        <v>12.89</v>
      </c>
      <c r="P409" s="64" t="s">
        <v>290</v>
      </c>
      <c r="Q409" s="64">
        <v>1.32</v>
      </c>
      <c r="R409" s="64">
        <v>2.2000000000000002</v>
      </c>
      <c r="S409" s="64" t="s">
        <v>290</v>
      </c>
      <c r="T409" s="64" t="s">
        <v>290</v>
      </c>
      <c r="U409" s="64" t="s">
        <v>290</v>
      </c>
    </row>
    <row r="410" spans="1:21" x14ac:dyDescent="0.25">
      <c r="A410" s="43" t="s">
        <v>102</v>
      </c>
      <c r="B410" s="64">
        <v>4.8</v>
      </c>
      <c r="C410" s="64">
        <v>3.82</v>
      </c>
      <c r="D410" s="64">
        <v>2.79</v>
      </c>
      <c r="E410" s="64">
        <v>2.02</v>
      </c>
      <c r="F410" s="64">
        <v>1.93</v>
      </c>
      <c r="G410" s="64">
        <v>9.7799999999999994</v>
      </c>
      <c r="H410" s="64">
        <v>4.5</v>
      </c>
      <c r="I410" s="64">
        <v>2.72</v>
      </c>
      <c r="J410" s="64">
        <v>3.57</v>
      </c>
      <c r="K410" s="64">
        <v>4.54</v>
      </c>
      <c r="L410" s="64">
        <v>4.2699999999999996</v>
      </c>
      <c r="M410" s="64">
        <v>6</v>
      </c>
      <c r="N410" s="64">
        <v>9.1</v>
      </c>
      <c r="O410" s="64">
        <v>14.01</v>
      </c>
      <c r="P410" s="64" t="s">
        <v>290</v>
      </c>
      <c r="Q410" s="64">
        <v>0.78</v>
      </c>
      <c r="R410" s="64">
        <v>2.56</v>
      </c>
      <c r="S410" s="64">
        <v>0.75</v>
      </c>
      <c r="T410" s="64" t="s">
        <v>290</v>
      </c>
      <c r="U410" s="64" t="s">
        <v>290</v>
      </c>
    </row>
    <row r="411" spans="1:21" x14ac:dyDescent="0.25">
      <c r="A411" s="43" t="s">
        <v>77</v>
      </c>
      <c r="B411" s="64">
        <v>4.66</v>
      </c>
      <c r="C411" s="64">
        <v>3.17</v>
      </c>
      <c r="D411" s="64">
        <v>2.2799999999999998</v>
      </c>
      <c r="E411" s="64">
        <v>1.52</v>
      </c>
      <c r="F411" s="64">
        <v>1.55</v>
      </c>
      <c r="G411" s="64">
        <v>8.64</v>
      </c>
      <c r="H411" s="64">
        <v>4.25</v>
      </c>
      <c r="I411" s="64">
        <v>1.32</v>
      </c>
      <c r="J411" s="64">
        <v>2.14</v>
      </c>
      <c r="K411" s="64">
        <v>4.82</v>
      </c>
      <c r="L411" s="64" t="s">
        <v>290</v>
      </c>
      <c r="M411" s="64">
        <v>2.14</v>
      </c>
      <c r="N411" s="64">
        <v>17</v>
      </c>
      <c r="O411" s="64">
        <v>10.36</v>
      </c>
      <c r="P411" s="64" t="s">
        <v>290</v>
      </c>
      <c r="Q411" s="64">
        <v>1.08</v>
      </c>
      <c r="R411" s="64">
        <v>2.2599999999999998</v>
      </c>
      <c r="S411" s="64" t="s">
        <v>290</v>
      </c>
      <c r="T411" s="64" t="s">
        <v>290</v>
      </c>
      <c r="U411" s="64" t="s">
        <v>290</v>
      </c>
    </row>
    <row r="412" spans="1:21" x14ac:dyDescent="0.25">
      <c r="A412" s="43" t="s">
        <v>86</v>
      </c>
      <c r="B412" s="64">
        <f t="shared" ref="B412:T412" si="76">AVERAGE(B407:B411)</f>
        <v>5.0620000000000003</v>
      </c>
      <c r="C412" s="64">
        <f t="shared" si="76"/>
        <v>3.2960000000000003</v>
      </c>
      <c r="D412" s="64">
        <f t="shared" si="76"/>
        <v>2.6639999999999997</v>
      </c>
      <c r="E412" s="64">
        <f t="shared" si="76"/>
        <v>1.766</v>
      </c>
      <c r="F412" s="64">
        <f t="shared" si="76"/>
        <v>1.5699999999999998</v>
      </c>
      <c r="G412" s="64">
        <f t="shared" si="76"/>
        <v>9.5560000000000009</v>
      </c>
      <c r="H412" s="64">
        <f t="shared" si="76"/>
        <v>4.1920000000000002</v>
      </c>
      <c r="I412" s="64">
        <f t="shared" si="76"/>
        <v>2.008</v>
      </c>
      <c r="J412" s="64">
        <f t="shared" si="76"/>
        <v>2.3639999999999999</v>
      </c>
      <c r="K412" s="64">
        <f t="shared" si="76"/>
        <v>4.5520000000000005</v>
      </c>
      <c r="L412" s="64">
        <f t="shared" si="76"/>
        <v>4.1399999999999997</v>
      </c>
      <c r="M412" s="64">
        <f t="shared" si="76"/>
        <v>3.8620000000000005</v>
      </c>
      <c r="N412" s="64">
        <f t="shared" si="76"/>
        <v>13.674000000000001</v>
      </c>
      <c r="O412" s="64">
        <f t="shared" si="76"/>
        <v>13.280000000000001</v>
      </c>
      <c r="P412" s="64">
        <f t="shared" si="76"/>
        <v>11.9</v>
      </c>
      <c r="Q412" s="64">
        <f t="shared" si="76"/>
        <v>1.3240000000000003</v>
      </c>
      <c r="R412" s="64">
        <f t="shared" si="76"/>
        <v>2.3039999999999998</v>
      </c>
      <c r="S412" s="64">
        <f t="shared" si="76"/>
        <v>0.71500000000000008</v>
      </c>
      <c r="T412" s="64">
        <f t="shared" si="76"/>
        <v>1.75</v>
      </c>
      <c r="U412" s="64">
        <v>0</v>
      </c>
    </row>
    <row r="414" spans="1:21" ht="15.75" thickBot="1" x14ac:dyDescent="0.3"/>
    <row r="415" spans="1:21" ht="15.75" thickBot="1" x14ac:dyDescent="0.3">
      <c r="A415" s="65"/>
      <c r="B415" s="124" t="s">
        <v>65</v>
      </c>
      <c r="C415" s="124" t="s">
        <v>66</v>
      </c>
      <c r="D415" s="124" t="s">
        <v>67</v>
      </c>
      <c r="E415" s="124" t="s">
        <v>68</v>
      </c>
      <c r="F415" s="124" t="s">
        <v>69</v>
      </c>
      <c r="G415" s="124" t="s">
        <v>70</v>
      </c>
      <c r="H415" s="124" t="s">
        <v>71</v>
      </c>
      <c r="I415" s="124" t="s">
        <v>31</v>
      </c>
      <c r="J415" s="124" t="s">
        <v>72</v>
      </c>
      <c r="K415" s="124" t="s">
        <v>30</v>
      </c>
      <c r="L415" s="124" t="s">
        <v>82</v>
      </c>
      <c r="M415" s="124" t="s">
        <v>73</v>
      </c>
      <c r="N415" s="124" t="s">
        <v>85</v>
      </c>
      <c r="P415" s="349" t="s">
        <v>198</v>
      </c>
      <c r="R415" s="74">
        <v>19406</v>
      </c>
      <c r="S415" t="s">
        <v>199</v>
      </c>
      <c r="T415" t="s">
        <v>203</v>
      </c>
      <c r="U415" s="356">
        <f>A425/R415</f>
        <v>120.04262753787486</v>
      </c>
    </row>
    <row r="416" spans="1:21" ht="15.75" thickBot="1" x14ac:dyDescent="0.3">
      <c r="A416" s="121" t="s">
        <v>96</v>
      </c>
      <c r="B416" s="161">
        <v>927</v>
      </c>
      <c r="C416" s="167">
        <v>1353</v>
      </c>
      <c r="D416" s="167">
        <v>333</v>
      </c>
      <c r="E416" s="167">
        <v>133</v>
      </c>
      <c r="F416" s="167">
        <v>820</v>
      </c>
      <c r="G416" s="167">
        <v>22</v>
      </c>
      <c r="H416" s="167">
        <v>577</v>
      </c>
      <c r="I416" s="167">
        <v>15</v>
      </c>
      <c r="J416" s="167">
        <v>101</v>
      </c>
      <c r="K416" s="167">
        <v>60</v>
      </c>
      <c r="L416" s="167">
        <v>28</v>
      </c>
      <c r="M416" s="167">
        <v>50</v>
      </c>
      <c r="N416" s="169">
        <v>382</v>
      </c>
      <c r="P416" t="s">
        <v>200</v>
      </c>
      <c r="R416">
        <v>0</v>
      </c>
      <c r="S416" t="s">
        <v>199</v>
      </c>
      <c r="T416" t="s">
        <v>204</v>
      </c>
      <c r="U416">
        <f>R415/5</f>
        <v>3881.2</v>
      </c>
    </row>
    <row r="417" spans="1:18" ht="15.75" thickBot="1" x14ac:dyDescent="0.3">
      <c r="A417" s="121" t="s">
        <v>101</v>
      </c>
      <c r="B417" s="161">
        <v>693</v>
      </c>
      <c r="C417" s="167">
        <v>716</v>
      </c>
      <c r="D417" s="167">
        <v>203</v>
      </c>
      <c r="E417" s="167">
        <v>53</v>
      </c>
      <c r="F417" s="167">
        <v>38</v>
      </c>
      <c r="G417" s="167">
        <v>15</v>
      </c>
      <c r="H417" s="167">
        <v>94</v>
      </c>
      <c r="I417" s="167">
        <v>19</v>
      </c>
      <c r="J417" s="167">
        <v>6</v>
      </c>
      <c r="K417" s="167">
        <v>37</v>
      </c>
      <c r="L417" s="167">
        <v>1</v>
      </c>
      <c r="M417" s="167">
        <v>4</v>
      </c>
      <c r="N417" s="169">
        <v>76</v>
      </c>
      <c r="P417" t="s">
        <v>201</v>
      </c>
      <c r="R417">
        <v>34</v>
      </c>
    </row>
    <row r="418" spans="1:18" ht="15.75" thickBot="1" x14ac:dyDescent="0.3">
      <c r="A418" s="121" t="s">
        <v>97</v>
      </c>
      <c r="B418" s="161">
        <v>990</v>
      </c>
      <c r="C418" s="167">
        <v>1472</v>
      </c>
      <c r="D418" s="167">
        <v>827</v>
      </c>
      <c r="E418" s="167">
        <v>139</v>
      </c>
      <c r="F418" s="167">
        <v>445</v>
      </c>
      <c r="G418" s="167">
        <v>12</v>
      </c>
      <c r="H418" s="167">
        <v>109</v>
      </c>
      <c r="I418" s="167">
        <v>35</v>
      </c>
      <c r="J418" s="167">
        <v>5</v>
      </c>
      <c r="K418" s="167">
        <v>27</v>
      </c>
      <c r="L418" s="167">
        <v>28</v>
      </c>
      <c r="M418" s="167">
        <v>7</v>
      </c>
      <c r="N418" s="169">
        <v>230</v>
      </c>
      <c r="P418" t="s">
        <v>202</v>
      </c>
      <c r="R418">
        <v>5</v>
      </c>
    </row>
    <row r="419" spans="1:18" ht="15.75" thickBot="1" x14ac:dyDescent="0.3">
      <c r="A419" s="121" t="s">
        <v>102</v>
      </c>
      <c r="B419" s="161">
        <v>577</v>
      </c>
      <c r="C419" s="167">
        <v>1347</v>
      </c>
      <c r="D419" s="167">
        <v>1020</v>
      </c>
      <c r="E419" s="167">
        <v>141</v>
      </c>
      <c r="F419" s="167">
        <v>685</v>
      </c>
      <c r="G419" s="167">
        <v>12</v>
      </c>
      <c r="H419" s="167">
        <v>67</v>
      </c>
      <c r="I419" s="167">
        <v>12</v>
      </c>
      <c r="J419" s="167">
        <v>73</v>
      </c>
      <c r="K419" s="167">
        <v>77</v>
      </c>
      <c r="L419" s="167">
        <v>8</v>
      </c>
      <c r="M419" s="167">
        <v>4</v>
      </c>
      <c r="N419" s="169">
        <v>340</v>
      </c>
    </row>
    <row r="420" spans="1:18" ht="15.75" thickBot="1" x14ac:dyDescent="0.3">
      <c r="A420" s="121" t="s">
        <v>100</v>
      </c>
      <c r="B420" s="161">
        <v>814</v>
      </c>
      <c r="C420" s="167">
        <v>1327</v>
      </c>
      <c r="D420" s="167">
        <v>356</v>
      </c>
      <c r="E420" s="167">
        <v>122</v>
      </c>
      <c r="F420" s="167">
        <v>482</v>
      </c>
      <c r="G420" s="167">
        <v>14</v>
      </c>
      <c r="H420" s="167">
        <v>390</v>
      </c>
      <c r="I420" s="167">
        <v>19</v>
      </c>
      <c r="J420" s="167">
        <v>8</v>
      </c>
      <c r="K420" s="167">
        <v>33</v>
      </c>
      <c r="L420" s="167">
        <v>28</v>
      </c>
      <c r="M420" s="167">
        <v>5</v>
      </c>
      <c r="N420" s="169">
        <v>363</v>
      </c>
      <c r="O420" s="108"/>
      <c r="P420" s="108"/>
      <c r="Q420" s="108"/>
    </row>
    <row r="421" spans="1:18" ht="15.75" thickBot="1" x14ac:dyDescent="0.3">
      <c r="A421" s="121" t="s">
        <v>98</v>
      </c>
      <c r="B421" s="453">
        <f t="shared" ref="B421:M421" si="77">SUM(B412)</f>
        <v>5.0620000000000003</v>
      </c>
      <c r="C421" s="436">
        <f t="shared" si="77"/>
        <v>3.2960000000000003</v>
      </c>
      <c r="D421" s="436">
        <f t="shared" si="77"/>
        <v>2.6639999999999997</v>
      </c>
      <c r="E421" s="436">
        <f t="shared" si="77"/>
        <v>1.766</v>
      </c>
      <c r="F421" s="436">
        <f t="shared" si="77"/>
        <v>1.5699999999999998</v>
      </c>
      <c r="G421" s="436">
        <f t="shared" si="77"/>
        <v>9.5560000000000009</v>
      </c>
      <c r="H421" s="436">
        <f t="shared" si="77"/>
        <v>4.1920000000000002</v>
      </c>
      <c r="I421" s="436">
        <f t="shared" si="77"/>
        <v>2.008</v>
      </c>
      <c r="J421" s="436">
        <f t="shared" si="77"/>
        <v>2.3639999999999999</v>
      </c>
      <c r="K421" s="436">
        <f t="shared" si="77"/>
        <v>4.5520000000000005</v>
      </c>
      <c r="L421" s="436">
        <f t="shared" si="77"/>
        <v>4.1399999999999997</v>
      </c>
      <c r="M421" s="485">
        <f t="shared" si="77"/>
        <v>3.8620000000000005</v>
      </c>
      <c r="N421" s="486">
        <v>0</v>
      </c>
      <c r="O421" s="350"/>
    </row>
    <row r="422" spans="1:18" ht="15.75" thickBot="1" x14ac:dyDescent="0.3">
      <c r="A422" s="122" t="s">
        <v>103</v>
      </c>
      <c r="B422" s="231">
        <f t="shared" ref="B422:N422" si="78">SUM(B416:B420)</f>
        <v>4001</v>
      </c>
      <c r="C422" s="231">
        <f t="shared" si="78"/>
        <v>6215</v>
      </c>
      <c r="D422" s="231">
        <f t="shared" si="78"/>
        <v>2739</v>
      </c>
      <c r="E422" s="231">
        <f t="shared" si="78"/>
        <v>588</v>
      </c>
      <c r="F422" s="231">
        <f t="shared" si="78"/>
        <v>2470</v>
      </c>
      <c r="G422" s="231">
        <f t="shared" si="78"/>
        <v>75</v>
      </c>
      <c r="H422" s="231">
        <f t="shared" si="78"/>
        <v>1237</v>
      </c>
      <c r="I422" s="231">
        <f t="shared" si="78"/>
        <v>100</v>
      </c>
      <c r="J422" s="231">
        <f t="shared" si="78"/>
        <v>193</v>
      </c>
      <c r="K422" s="231">
        <f t="shared" si="78"/>
        <v>234</v>
      </c>
      <c r="L422" s="231">
        <f t="shared" si="78"/>
        <v>93</v>
      </c>
      <c r="M422" s="231">
        <f t="shared" si="78"/>
        <v>70</v>
      </c>
      <c r="N422" s="484">
        <f t="shared" si="78"/>
        <v>1391</v>
      </c>
    </row>
    <row r="423" spans="1:18" ht="15.75" thickBot="1" x14ac:dyDescent="0.3">
      <c r="A423" s="121" t="s">
        <v>104</v>
      </c>
      <c r="B423" s="126">
        <f>B422*35</f>
        <v>140035</v>
      </c>
      <c r="C423" s="127">
        <f>C422*40</f>
        <v>248600</v>
      </c>
      <c r="D423" s="127">
        <f>D422*40</f>
        <v>109560</v>
      </c>
      <c r="E423" s="127">
        <f>E422*40</f>
        <v>23520</v>
      </c>
      <c r="F423" s="127">
        <f>F422*40</f>
        <v>98800</v>
      </c>
      <c r="G423" s="127">
        <f>G422*30</f>
        <v>2250</v>
      </c>
      <c r="H423" s="127">
        <f>H422*40</f>
        <v>49480</v>
      </c>
      <c r="I423" s="127">
        <f>I422*40</f>
        <v>4000</v>
      </c>
      <c r="J423" s="127">
        <f>J422*30</f>
        <v>5790</v>
      </c>
      <c r="K423" s="127">
        <f>K422*35</f>
        <v>8190</v>
      </c>
      <c r="L423" s="127">
        <f>L422*40</f>
        <v>3720</v>
      </c>
      <c r="M423" s="127">
        <f>M422*35</f>
        <v>2450</v>
      </c>
      <c r="N423" s="128">
        <f>N422*40</f>
        <v>55640</v>
      </c>
    </row>
    <row r="424" spans="1:18" ht="15.75" thickBot="1" x14ac:dyDescent="0.3">
      <c r="A424" s="123" t="s">
        <v>105</v>
      </c>
      <c r="B424" s="487">
        <f t="shared" ref="B424:N424" si="79">B421*B423</f>
        <v>708857.17</v>
      </c>
      <c r="C424" s="488">
        <f t="shared" si="79"/>
        <v>819385.60000000009</v>
      </c>
      <c r="D424" s="488">
        <f t="shared" si="79"/>
        <v>291867.83999999997</v>
      </c>
      <c r="E424" s="488">
        <f t="shared" si="79"/>
        <v>41536.32</v>
      </c>
      <c r="F424" s="488">
        <f t="shared" si="79"/>
        <v>155115.99999999997</v>
      </c>
      <c r="G424" s="488">
        <f t="shared" si="79"/>
        <v>21501.000000000004</v>
      </c>
      <c r="H424" s="488">
        <f t="shared" si="79"/>
        <v>207420.16</v>
      </c>
      <c r="I424" s="488">
        <f t="shared" si="79"/>
        <v>8032</v>
      </c>
      <c r="J424" s="488">
        <f t="shared" si="79"/>
        <v>13687.56</v>
      </c>
      <c r="K424" s="488">
        <f t="shared" si="79"/>
        <v>37280.880000000005</v>
      </c>
      <c r="L424" s="488">
        <f t="shared" si="79"/>
        <v>15400.8</v>
      </c>
      <c r="M424" s="488">
        <f t="shared" si="79"/>
        <v>9461.9000000000015</v>
      </c>
      <c r="N424" s="489">
        <f t="shared" si="79"/>
        <v>0</v>
      </c>
      <c r="R424" s="356"/>
    </row>
    <row r="425" spans="1:18" ht="15.75" thickBot="1" x14ac:dyDescent="0.3">
      <c r="A425" s="585">
        <f>SUM(B424:N424)</f>
        <v>2329547.2299999995</v>
      </c>
      <c r="B425" s="586"/>
      <c r="C425" s="586"/>
      <c r="D425" s="586"/>
      <c r="E425" s="586"/>
      <c r="F425" s="586"/>
      <c r="G425" s="586"/>
      <c r="H425" s="586"/>
      <c r="I425" s="586"/>
      <c r="J425" s="586"/>
      <c r="K425" s="586"/>
      <c r="L425" s="586"/>
      <c r="M425" s="586"/>
      <c r="N425" s="587"/>
    </row>
    <row r="426" spans="1:18" ht="15.75" thickBot="1" x14ac:dyDescent="0.3"/>
    <row r="427" spans="1:18" ht="15.75" thickBot="1" x14ac:dyDescent="0.3">
      <c r="B427" s="490" t="s">
        <v>289</v>
      </c>
      <c r="C427" s="491" t="s">
        <v>66</v>
      </c>
      <c r="D427" s="491" t="s">
        <v>67</v>
      </c>
      <c r="E427" s="491" t="s">
        <v>68</v>
      </c>
      <c r="F427" s="491" t="s">
        <v>69</v>
      </c>
      <c r="G427" s="491" t="s">
        <v>70</v>
      </c>
      <c r="H427" s="491" t="s">
        <v>71</v>
      </c>
      <c r="I427" s="491" t="s">
        <v>31</v>
      </c>
      <c r="J427" s="491" t="s">
        <v>72</v>
      </c>
      <c r="K427" s="491" t="s">
        <v>30</v>
      </c>
      <c r="L427" s="491" t="s">
        <v>82</v>
      </c>
      <c r="M427" s="491" t="s">
        <v>73</v>
      </c>
      <c r="N427" s="492" t="s">
        <v>85</v>
      </c>
    </row>
    <row r="428" spans="1:18" x14ac:dyDescent="0.25">
      <c r="B428" s="161">
        <v>814</v>
      </c>
      <c r="C428" s="167">
        <v>1327</v>
      </c>
      <c r="D428" s="167">
        <v>356</v>
      </c>
      <c r="E428" s="167">
        <v>122</v>
      </c>
      <c r="F428" s="167">
        <v>482</v>
      </c>
      <c r="G428" s="167">
        <v>14</v>
      </c>
      <c r="H428" s="167">
        <v>390</v>
      </c>
      <c r="I428" s="167">
        <v>19</v>
      </c>
      <c r="J428" s="167">
        <v>8</v>
      </c>
      <c r="K428" s="167">
        <v>33</v>
      </c>
      <c r="L428" s="167">
        <v>28</v>
      </c>
      <c r="M428" s="167">
        <v>5</v>
      </c>
      <c r="N428" s="169">
        <v>363</v>
      </c>
      <c r="O428" s="108"/>
    </row>
    <row r="429" spans="1:18" x14ac:dyDescent="0.25">
      <c r="B429" s="162">
        <v>35</v>
      </c>
      <c r="C429" s="43">
        <v>40</v>
      </c>
      <c r="D429" s="43">
        <v>40</v>
      </c>
      <c r="E429" s="43">
        <v>40</v>
      </c>
      <c r="F429" s="43">
        <v>40</v>
      </c>
      <c r="G429" s="43">
        <v>30</v>
      </c>
      <c r="H429" s="43">
        <v>40</v>
      </c>
      <c r="I429" s="43">
        <v>40</v>
      </c>
      <c r="J429" s="43">
        <v>30</v>
      </c>
      <c r="K429" s="43">
        <v>35</v>
      </c>
      <c r="L429" s="43">
        <v>40</v>
      </c>
      <c r="M429" s="43">
        <v>35</v>
      </c>
      <c r="N429" s="187">
        <v>40</v>
      </c>
    </row>
    <row r="430" spans="1:18" x14ac:dyDescent="0.25">
      <c r="B430" s="64">
        <v>4.66</v>
      </c>
      <c r="C430" s="64">
        <v>3.17</v>
      </c>
      <c r="D430" s="64">
        <v>2.2799999999999998</v>
      </c>
      <c r="E430" s="64">
        <v>1.52</v>
      </c>
      <c r="F430" s="64">
        <v>1.55</v>
      </c>
      <c r="G430" s="64">
        <v>8.64</v>
      </c>
      <c r="H430" s="64">
        <v>4.25</v>
      </c>
      <c r="I430" s="64">
        <v>1.32</v>
      </c>
      <c r="J430" s="64">
        <v>2.14</v>
      </c>
      <c r="K430" s="64">
        <v>4.82</v>
      </c>
      <c r="L430" s="64">
        <v>1.08</v>
      </c>
      <c r="M430" s="64">
        <v>2.14</v>
      </c>
      <c r="N430" s="417">
        <v>2.2599999999999998</v>
      </c>
      <c r="O430" s="493"/>
      <c r="P430" s="39"/>
    </row>
    <row r="431" spans="1:18" x14ac:dyDescent="0.25">
      <c r="B431" s="494">
        <f t="shared" ref="B431:N431" si="80">SUM((B428*B429)*B430)</f>
        <v>132763.4</v>
      </c>
      <c r="C431" s="495">
        <f t="shared" si="80"/>
        <v>168263.6</v>
      </c>
      <c r="D431" s="495">
        <f t="shared" si="80"/>
        <v>32467.199999999997</v>
      </c>
      <c r="E431" s="495">
        <f t="shared" si="80"/>
        <v>7417.6</v>
      </c>
      <c r="F431" s="495">
        <f t="shared" si="80"/>
        <v>29884</v>
      </c>
      <c r="G431" s="495">
        <f t="shared" si="80"/>
        <v>3628.8</v>
      </c>
      <c r="H431" s="495">
        <f t="shared" si="80"/>
        <v>66300</v>
      </c>
      <c r="I431" s="495">
        <f t="shared" si="80"/>
        <v>1003.2</v>
      </c>
      <c r="J431" s="495">
        <f t="shared" si="80"/>
        <v>513.6</v>
      </c>
      <c r="K431" s="495">
        <f t="shared" si="80"/>
        <v>5567.1</v>
      </c>
      <c r="L431" s="495">
        <f t="shared" si="80"/>
        <v>1209.6000000000001</v>
      </c>
      <c r="M431" s="495">
        <f t="shared" si="80"/>
        <v>374.5</v>
      </c>
      <c r="N431" s="496">
        <f t="shared" si="80"/>
        <v>32815.199999999997</v>
      </c>
      <c r="P431" s="497">
        <f>SUM(B431:N431)</f>
        <v>482207.79999999993</v>
      </c>
    </row>
    <row r="432" spans="1:18" ht="15.75" thickBot="1" x14ac:dyDescent="0.3">
      <c r="B432" s="95">
        <f t="shared" ref="B432:N432" si="81">SUM(B428*B429)</f>
        <v>28490</v>
      </c>
      <c r="C432" s="96">
        <f t="shared" si="81"/>
        <v>53080</v>
      </c>
      <c r="D432" s="96">
        <f t="shared" si="81"/>
        <v>14240</v>
      </c>
      <c r="E432" s="96">
        <f t="shared" si="81"/>
        <v>4880</v>
      </c>
      <c r="F432" s="96">
        <f t="shared" si="81"/>
        <v>19280</v>
      </c>
      <c r="G432" s="96">
        <f t="shared" si="81"/>
        <v>420</v>
      </c>
      <c r="H432" s="96">
        <f t="shared" si="81"/>
        <v>15600</v>
      </c>
      <c r="I432" s="96">
        <f t="shared" si="81"/>
        <v>760</v>
      </c>
      <c r="J432" s="96">
        <f t="shared" si="81"/>
        <v>240</v>
      </c>
      <c r="K432" s="96">
        <f t="shared" si="81"/>
        <v>1155</v>
      </c>
      <c r="L432" s="96">
        <f t="shared" si="81"/>
        <v>1120</v>
      </c>
      <c r="M432" s="96">
        <f t="shared" si="81"/>
        <v>175</v>
      </c>
      <c r="N432" s="218">
        <f t="shared" si="81"/>
        <v>14520</v>
      </c>
      <c r="P432">
        <f>SUM(B432:N432)</f>
        <v>153960</v>
      </c>
    </row>
    <row r="433" spans="1:21" x14ac:dyDescent="0.25">
      <c r="P433" s="39">
        <f>SUM(P431/P432)</f>
        <v>3.132032995583268</v>
      </c>
    </row>
    <row r="438" spans="1:21" x14ac:dyDescent="0.25">
      <c r="A438" t="s">
        <v>433</v>
      </c>
    </row>
    <row r="439" spans="1:21" x14ac:dyDescent="0.25">
      <c r="A439" s="43"/>
      <c r="B439" s="43" t="s">
        <v>65</v>
      </c>
      <c r="C439" s="43" t="s">
        <v>66</v>
      </c>
      <c r="D439" s="43" t="s">
        <v>67</v>
      </c>
      <c r="E439" s="43" t="s">
        <v>68</v>
      </c>
      <c r="F439" s="43" t="s">
        <v>69</v>
      </c>
      <c r="G439" s="43" t="s">
        <v>70</v>
      </c>
      <c r="H439" s="43" t="s">
        <v>71</v>
      </c>
      <c r="I439" s="43" t="s">
        <v>31</v>
      </c>
      <c r="J439" s="43" t="s">
        <v>72</v>
      </c>
      <c r="K439" s="43" t="s">
        <v>30</v>
      </c>
      <c r="L439" s="43" t="s">
        <v>78</v>
      </c>
      <c r="M439" s="43" t="s">
        <v>73</v>
      </c>
      <c r="N439" s="43" t="s">
        <v>79</v>
      </c>
      <c r="O439" s="43" t="s">
        <v>80</v>
      </c>
      <c r="P439" s="43" t="s">
        <v>81</v>
      </c>
      <c r="Q439" s="43" t="s">
        <v>82</v>
      </c>
      <c r="R439" s="43" t="s">
        <v>84</v>
      </c>
      <c r="S439" s="43" t="s">
        <v>83</v>
      </c>
      <c r="T439" s="43" t="s">
        <v>148</v>
      </c>
      <c r="U439" s="43" t="s">
        <v>18</v>
      </c>
    </row>
    <row r="440" spans="1:21" x14ac:dyDescent="0.25">
      <c r="A440" s="43" t="s">
        <v>74</v>
      </c>
      <c r="B440" s="64">
        <v>4.4800000000000004</v>
      </c>
      <c r="C440" s="64">
        <v>3.23</v>
      </c>
      <c r="D440" s="64">
        <v>2.54</v>
      </c>
      <c r="E440" s="64">
        <v>2.27</v>
      </c>
      <c r="F440" s="64">
        <v>1.47</v>
      </c>
      <c r="G440" s="64">
        <v>2.44</v>
      </c>
      <c r="H440" s="64">
        <v>4.09</v>
      </c>
      <c r="I440" s="64">
        <v>1.72</v>
      </c>
      <c r="J440" s="64">
        <v>1.56</v>
      </c>
      <c r="K440" s="64">
        <v>5.24</v>
      </c>
      <c r="L440" s="64" t="s">
        <v>290</v>
      </c>
      <c r="M440" s="64">
        <v>1.33</v>
      </c>
      <c r="N440" s="64">
        <v>13.89</v>
      </c>
      <c r="O440" s="64">
        <v>11.44</v>
      </c>
      <c r="P440" s="64" t="s">
        <v>290</v>
      </c>
      <c r="Q440" s="64">
        <v>0.66</v>
      </c>
      <c r="R440" s="64">
        <v>1.88</v>
      </c>
      <c r="S440" s="64">
        <v>0.83</v>
      </c>
      <c r="T440" s="64">
        <v>1.19</v>
      </c>
      <c r="U440" s="64" t="s">
        <v>290</v>
      </c>
    </row>
    <row r="441" spans="1:21" x14ac:dyDescent="0.25">
      <c r="A441" s="43" t="s">
        <v>75</v>
      </c>
      <c r="B441" s="64">
        <v>4.63</v>
      </c>
      <c r="C441" s="64">
        <v>3.25</v>
      </c>
      <c r="D441" s="64">
        <v>2.5499999999999998</v>
      </c>
      <c r="E441" s="64">
        <v>2.0699999999999998</v>
      </c>
      <c r="F441" s="64">
        <v>1.62</v>
      </c>
      <c r="G441" s="64">
        <v>5.64</v>
      </c>
      <c r="H441" s="64">
        <v>4.33</v>
      </c>
      <c r="I441" s="64">
        <v>1.79</v>
      </c>
      <c r="J441" s="64">
        <v>1.21</v>
      </c>
      <c r="K441" s="64">
        <v>3.07</v>
      </c>
      <c r="L441" s="64">
        <v>3.83</v>
      </c>
      <c r="M441" s="64">
        <v>2</v>
      </c>
      <c r="N441" s="64">
        <v>10.71</v>
      </c>
      <c r="O441" s="64">
        <v>12.86</v>
      </c>
      <c r="P441" s="64">
        <v>7.27</v>
      </c>
      <c r="Q441" s="64">
        <v>1.67</v>
      </c>
      <c r="R441" s="64">
        <v>2.5</v>
      </c>
      <c r="S441" s="64" t="s">
        <v>290</v>
      </c>
      <c r="T441" s="64" t="s">
        <v>290</v>
      </c>
      <c r="U441" s="64" t="s">
        <v>290</v>
      </c>
    </row>
    <row r="442" spans="1:21" x14ac:dyDescent="0.25">
      <c r="A442" s="43" t="s">
        <v>76</v>
      </c>
      <c r="B442" s="64">
        <v>4.3899999999999997</v>
      </c>
      <c r="C442" s="64">
        <v>3.55</v>
      </c>
      <c r="D442" s="64">
        <v>3.07</v>
      </c>
      <c r="E442" s="64">
        <v>1.53</v>
      </c>
      <c r="F442" s="64">
        <v>1.49</v>
      </c>
      <c r="G442" s="64">
        <v>6.86</v>
      </c>
      <c r="H442" s="64">
        <v>4.76</v>
      </c>
      <c r="I442" s="64">
        <v>1.71</v>
      </c>
      <c r="J442" s="64">
        <v>2.04</v>
      </c>
      <c r="K442" s="64">
        <v>5.62</v>
      </c>
      <c r="L442" s="64">
        <v>4.25</v>
      </c>
      <c r="M442" s="64">
        <v>2.5</v>
      </c>
      <c r="N442" s="64">
        <v>10.6</v>
      </c>
      <c r="O442" s="64" t="s">
        <v>290</v>
      </c>
      <c r="P442" s="64">
        <v>4</v>
      </c>
      <c r="Q442" s="64">
        <v>0.93</v>
      </c>
      <c r="R442" s="64">
        <v>2.75</v>
      </c>
      <c r="S442" s="64">
        <v>0.62</v>
      </c>
      <c r="T442" s="64">
        <v>2.08</v>
      </c>
      <c r="U442" s="64" t="s">
        <v>290</v>
      </c>
    </row>
    <row r="443" spans="1:21" x14ac:dyDescent="0.25">
      <c r="A443" s="43" t="s">
        <v>102</v>
      </c>
      <c r="B443" s="64">
        <v>5.49</v>
      </c>
      <c r="C443" s="64">
        <v>3.52</v>
      </c>
      <c r="D443" s="64">
        <v>1.99</v>
      </c>
      <c r="E443" s="64">
        <v>1.08</v>
      </c>
      <c r="F443" s="64">
        <v>1.88</v>
      </c>
      <c r="G443" s="64">
        <v>3.33</v>
      </c>
      <c r="H443" s="64">
        <v>4.78</v>
      </c>
      <c r="I443" s="64">
        <v>0.54</v>
      </c>
      <c r="J443" s="64">
        <v>1.02</v>
      </c>
      <c r="K443" s="64">
        <v>1.71</v>
      </c>
      <c r="L443" s="64">
        <v>3.47</v>
      </c>
      <c r="M443" s="64">
        <v>3.41</v>
      </c>
      <c r="N443" s="64">
        <v>13</v>
      </c>
      <c r="O443" s="64">
        <v>15</v>
      </c>
      <c r="P443" s="64" t="s">
        <v>290</v>
      </c>
      <c r="Q443" s="64">
        <v>0.99</v>
      </c>
      <c r="R443" s="64">
        <v>1.75</v>
      </c>
      <c r="S443" s="64">
        <v>0.63</v>
      </c>
      <c r="T443" s="64" t="s">
        <v>290</v>
      </c>
      <c r="U443" s="64" t="s">
        <v>290</v>
      </c>
    </row>
    <row r="444" spans="1:21" x14ac:dyDescent="0.25">
      <c r="A444" s="43" t="s">
        <v>77</v>
      </c>
      <c r="B444" s="64">
        <v>0</v>
      </c>
      <c r="C444" s="64">
        <v>0</v>
      </c>
      <c r="D444" s="64">
        <v>0</v>
      </c>
      <c r="E444" s="64">
        <v>0</v>
      </c>
      <c r="F444" s="64">
        <v>0</v>
      </c>
      <c r="G444" s="64">
        <v>0</v>
      </c>
      <c r="H444" s="64">
        <v>0</v>
      </c>
      <c r="I444" s="64">
        <v>0</v>
      </c>
      <c r="J444" s="64">
        <v>0</v>
      </c>
      <c r="K444" s="64">
        <v>0</v>
      </c>
      <c r="L444" s="64">
        <v>0</v>
      </c>
      <c r="M444" s="64">
        <v>0</v>
      </c>
      <c r="N444" s="64">
        <v>0</v>
      </c>
      <c r="O444" s="64">
        <v>0</v>
      </c>
      <c r="P444" s="64">
        <v>0</v>
      </c>
      <c r="Q444" s="64">
        <v>0</v>
      </c>
      <c r="R444" s="64">
        <v>0</v>
      </c>
      <c r="S444" s="64">
        <v>0</v>
      </c>
      <c r="T444" s="64">
        <v>0</v>
      </c>
      <c r="U444" s="64">
        <v>0</v>
      </c>
    </row>
    <row r="445" spans="1:21" x14ac:dyDescent="0.25">
      <c r="A445" s="43" t="s">
        <v>86</v>
      </c>
      <c r="B445" s="64">
        <f t="shared" ref="B445:T445" si="82">AVERAGE(B440:B444)</f>
        <v>3.7980000000000005</v>
      </c>
      <c r="C445" s="64">
        <f t="shared" si="82"/>
        <v>2.71</v>
      </c>
      <c r="D445" s="64">
        <f t="shared" si="82"/>
        <v>2.0300000000000002</v>
      </c>
      <c r="E445" s="64">
        <f t="shared" si="82"/>
        <v>1.3900000000000001</v>
      </c>
      <c r="F445" s="64">
        <f t="shared" si="82"/>
        <v>1.292</v>
      </c>
      <c r="G445" s="64">
        <f t="shared" si="82"/>
        <v>3.6540000000000008</v>
      </c>
      <c r="H445" s="64">
        <f t="shared" si="82"/>
        <v>3.5920000000000001</v>
      </c>
      <c r="I445" s="64">
        <f t="shared" si="82"/>
        <v>1.1519999999999999</v>
      </c>
      <c r="J445" s="64">
        <f t="shared" si="82"/>
        <v>1.1659999999999999</v>
      </c>
      <c r="K445" s="64">
        <f t="shared" si="82"/>
        <v>3.1280000000000001</v>
      </c>
      <c r="L445" s="64">
        <f t="shared" si="82"/>
        <v>2.8875000000000002</v>
      </c>
      <c r="M445" s="64">
        <f t="shared" si="82"/>
        <v>1.8480000000000001</v>
      </c>
      <c r="N445" s="64">
        <f t="shared" si="82"/>
        <v>9.64</v>
      </c>
      <c r="O445" s="64">
        <f t="shared" si="82"/>
        <v>9.8249999999999993</v>
      </c>
      <c r="P445" s="64">
        <f t="shared" si="82"/>
        <v>3.7566666666666664</v>
      </c>
      <c r="Q445" s="64">
        <f t="shared" si="82"/>
        <v>0.85</v>
      </c>
      <c r="R445" s="64">
        <f t="shared" si="82"/>
        <v>1.7759999999999998</v>
      </c>
      <c r="S445" s="64">
        <f t="shared" si="82"/>
        <v>0.52</v>
      </c>
      <c r="T445" s="64">
        <f t="shared" si="82"/>
        <v>1.0900000000000001</v>
      </c>
      <c r="U445" s="64">
        <v>0</v>
      </c>
    </row>
    <row r="447" spans="1:21" ht="15.75" thickBot="1" x14ac:dyDescent="0.3"/>
    <row r="448" spans="1:21" ht="15.75" thickBot="1" x14ac:dyDescent="0.3">
      <c r="A448" s="65"/>
      <c r="B448" s="124" t="s">
        <v>65</v>
      </c>
      <c r="C448" s="124" t="s">
        <v>66</v>
      </c>
      <c r="D448" s="124" t="s">
        <v>67</v>
      </c>
      <c r="E448" s="124" t="s">
        <v>68</v>
      </c>
      <c r="F448" s="124" t="s">
        <v>69</v>
      </c>
      <c r="G448" s="124" t="s">
        <v>70</v>
      </c>
      <c r="H448" s="124" t="s">
        <v>71</v>
      </c>
      <c r="I448" s="124" t="s">
        <v>31</v>
      </c>
      <c r="J448" s="124" t="s">
        <v>72</v>
      </c>
      <c r="K448" s="124" t="s">
        <v>30</v>
      </c>
      <c r="L448" s="124" t="s">
        <v>82</v>
      </c>
      <c r="M448" s="124" t="s">
        <v>73</v>
      </c>
      <c r="N448" s="124" t="s">
        <v>85</v>
      </c>
      <c r="P448" s="349" t="s">
        <v>198</v>
      </c>
      <c r="R448" s="74">
        <v>16024</v>
      </c>
      <c r="S448" t="s">
        <v>199</v>
      </c>
      <c r="T448" t="s">
        <v>203</v>
      </c>
      <c r="U448" s="356">
        <f>A458/R448</f>
        <v>90.809074513230158</v>
      </c>
    </row>
    <row r="449" spans="1:21" ht="15.75" thickBot="1" x14ac:dyDescent="0.3">
      <c r="A449" s="121" t="s">
        <v>96</v>
      </c>
      <c r="B449" s="161">
        <v>717</v>
      </c>
      <c r="C449" s="167">
        <v>671</v>
      </c>
      <c r="D449" s="167">
        <v>321</v>
      </c>
      <c r="E449" s="167">
        <v>225</v>
      </c>
      <c r="F449" s="167">
        <v>1803</v>
      </c>
      <c r="G449" s="167">
        <v>25</v>
      </c>
      <c r="H449" s="167">
        <v>444</v>
      </c>
      <c r="I449" s="167">
        <v>13</v>
      </c>
      <c r="J449" s="167">
        <v>7</v>
      </c>
      <c r="K449" s="167">
        <v>99</v>
      </c>
      <c r="L449" s="167">
        <v>34</v>
      </c>
      <c r="M449" s="167">
        <v>8</v>
      </c>
      <c r="N449" s="169">
        <v>261</v>
      </c>
      <c r="P449" t="s">
        <v>200</v>
      </c>
      <c r="R449">
        <v>0</v>
      </c>
      <c r="S449" t="s">
        <v>199</v>
      </c>
      <c r="T449" t="s">
        <v>204</v>
      </c>
      <c r="U449">
        <f>R448/5</f>
        <v>3204.8</v>
      </c>
    </row>
    <row r="450" spans="1:21" ht="15.75" thickBot="1" x14ac:dyDescent="0.3">
      <c r="A450" s="121" t="s">
        <v>101</v>
      </c>
      <c r="B450" s="161">
        <v>837</v>
      </c>
      <c r="C450" s="167">
        <v>1350</v>
      </c>
      <c r="D450" s="167">
        <v>333</v>
      </c>
      <c r="E450" s="167">
        <v>142</v>
      </c>
      <c r="F450" s="167">
        <v>1208</v>
      </c>
      <c r="G450" s="167">
        <v>16</v>
      </c>
      <c r="H450" s="167">
        <v>161</v>
      </c>
      <c r="I450" s="167">
        <v>15</v>
      </c>
      <c r="J450" s="167">
        <v>1</v>
      </c>
      <c r="K450" s="167">
        <v>15</v>
      </c>
      <c r="L450" s="167">
        <v>12</v>
      </c>
      <c r="M450" s="167">
        <v>7</v>
      </c>
      <c r="N450" s="169">
        <v>334</v>
      </c>
      <c r="P450" t="s">
        <v>201</v>
      </c>
      <c r="R450">
        <v>21</v>
      </c>
    </row>
    <row r="451" spans="1:21" ht="15.75" thickBot="1" x14ac:dyDescent="0.3">
      <c r="A451" s="121" t="s">
        <v>97</v>
      </c>
      <c r="B451" s="161">
        <v>924</v>
      </c>
      <c r="C451" s="167">
        <v>2837</v>
      </c>
      <c r="D451" s="167">
        <v>554</v>
      </c>
      <c r="E451" s="167">
        <v>320</v>
      </c>
      <c r="F451" s="167">
        <v>38</v>
      </c>
      <c r="G451" s="167">
        <v>22</v>
      </c>
      <c r="H451" s="167">
        <v>239</v>
      </c>
      <c r="I451" s="167">
        <v>55</v>
      </c>
      <c r="J451" s="167">
        <v>75</v>
      </c>
      <c r="K451" s="167">
        <v>14</v>
      </c>
      <c r="L451" s="167">
        <v>23</v>
      </c>
      <c r="M451" s="167">
        <v>33</v>
      </c>
      <c r="N451" s="169">
        <v>458</v>
      </c>
      <c r="P451" t="s">
        <v>202</v>
      </c>
      <c r="R451">
        <v>14</v>
      </c>
    </row>
    <row r="452" spans="1:21" ht="15.75" thickBot="1" x14ac:dyDescent="0.3">
      <c r="A452" s="121" t="s">
        <v>102</v>
      </c>
      <c r="B452" s="161">
        <v>103</v>
      </c>
      <c r="C452" s="167">
        <v>841</v>
      </c>
      <c r="D452" s="167">
        <v>43</v>
      </c>
      <c r="E452" s="167">
        <v>36</v>
      </c>
      <c r="F452" s="167">
        <v>11</v>
      </c>
      <c r="G452" s="167">
        <v>3</v>
      </c>
      <c r="H452" s="167">
        <v>205</v>
      </c>
      <c r="I452" s="167">
        <v>3</v>
      </c>
      <c r="J452" s="167">
        <v>36</v>
      </c>
      <c r="K452" s="167">
        <v>5</v>
      </c>
      <c r="L452" s="167">
        <v>16</v>
      </c>
      <c r="M452" s="167">
        <v>12</v>
      </c>
      <c r="N452" s="169">
        <v>59</v>
      </c>
    </row>
    <row r="453" spans="1:21" ht="15.75" thickBot="1" x14ac:dyDescent="0.3">
      <c r="A453" s="121" t="s">
        <v>100</v>
      </c>
      <c r="B453" s="161">
        <v>0</v>
      </c>
      <c r="C453" s="167">
        <v>0</v>
      </c>
      <c r="D453" s="167">
        <v>0</v>
      </c>
      <c r="E453" s="167">
        <v>0</v>
      </c>
      <c r="F453" s="167">
        <v>0</v>
      </c>
      <c r="G453" s="167">
        <v>0</v>
      </c>
      <c r="H453" s="167">
        <v>0</v>
      </c>
      <c r="I453" s="167">
        <v>0</v>
      </c>
      <c r="J453" s="167">
        <v>0</v>
      </c>
      <c r="K453" s="167">
        <v>0</v>
      </c>
      <c r="L453" s="167">
        <v>0</v>
      </c>
      <c r="M453" s="167">
        <v>0</v>
      </c>
      <c r="N453" s="169">
        <v>0</v>
      </c>
      <c r="O453" s="108"/>
      <c r="P453" s="108"/>
      <c r="Q453" s="108"/>
    </row>
    <row r="454" spans="1:21" ht="15.75" thickBot="1" x14ac:dyDescent="0.3">
      <c r="A454" s="121" t="s">
        <v>98</v>
      </c>
      <c r="B454" s="453">
        <f t="shared" ref="B454:M454" si="83">SUM(B445)</f>
        <v>3.7980000000000005</v>
      </c>
      <c r="C454" s="436">
        <f t="shared" si="83"/>
        <v>2.71</v>
      </c>
      <c r="D454" s="436">
        <f t="shared" si="83"/>
        <v>2.0300000000000002</v>
      </c>
      <c r="E454" s="436">
        <f t="shared" si="83"/>
        <v>1.3900000000000001</v>
      </c>
      <c r="F454" s="436">
        <f t="shared" si="83"/>
        <v>1.292</v>
      </c>
      <c r="G454" s="436">
        <f t="shared" si="83"/>
        <v>3.6540000000000008</v>
      </c>
      <c r="H454" s="436">
        <f t="shared" si="83"/>
        <v>3.5920000000000001</v>
      </c>
      <c r="I454" s="436">
        <f t="shared" si="83"/>
        <v>1.1519999999999999</v>
      </c>
      <c r="J454" s="436">
        <f t="shared" si="83"/>
        <v>1.1659999999999999</v>
      </c>
      <c r="K454" s="436">
        <f t="shared" si="83"/>
        <v>3.1280000000000001</v>
      </c>
      <c r="L454" s="436">
        <f t="shared" si="83"/>
        <v>2.8875000000000002</v>
      </c>
      <c r="M454" s="485">
        <f t="shared" si="83"/>
        <v>1.8480000000000001</v>
      </c>
      <c r="N454" s="486">
        <v>0</v>
      </c>
      <c r="O454" s="350"/>
    </row>
    <row r="455" spans="1:21" ht="15.75" thickBot="1" x14ac:dyDescent="0.3">
      <c r="A455" s="122" t="s">
        <v>103</v>
      </c>
      <c r="B455" s="231">
        <f t="shared" ref="B455:N455" si="84">SUM(B449:B453)</f>
        <v>2581</v>
      </c>
      <c r="C455" s="231">
        <f t="shared" si="84"/>
        <v>5699</v>
      </c>
      <c r="D455" s="231">
        <f t="shared" si="84"/>
        <v>1251</v>
      </c>
      <c r="E455" s="231">
        <f t="shared" si="84"/>
        <v>723</v>
      </c>
      <c r="F455" s="231">
        <f t="shared" si="84"/>
        <v>3060</v>
      </c>
      <c r="G455" s="231">
        <f t="shared" si="84"/>
        <v>66</v>
      </c>
      <c r="H455" s="231">
        <f t="shared" si="84"/>
        <v>1049</v>
      </c>
      <c r="I455" s="231">
        <f t="shared" si="84"/>
        <v>86</v>
      </c>
      <c r="J455" s="231">
        <f t="shared" si="84"/>
        <v>119</v>
      </c>
      <c r="K455" s="231">
        <f t="shared" si="84"/>
        <v>133</v>
      </c>
      <c r="L455" s="231">
        <f t="shared" si="84"/>
        <v>85</v>
      </c>
      <c r="M455" s="231">
        <f t="shared" si="84"/>
        <v>60</v>
      </c>
      <c r="N455" s="484">
        <f t="shared" si="84"/>
        <v>1112</v>
      </c>
    </row>
    <row r="456" spans="1:21" ht="15.75" thickBot="1" x14ac:dyDescent="0.3">
      <c r="A456" s="121" t="s">
        <v>104</v>
      </c>
      <c r="B456" s="126">
        <f>B455*35</f>
        <v>90335</v>
      </c>
      <c r="C456" s="127">
        <f>C455*40</f>
        <v>227960</v>
      </c>
      <c r="D456" s="127">
        <f>D455*40</f>
        <v>50040</v>
      </c>
      <c r="E456" s="127">
        <f>E455*40</f>
        <v>28920</v>
      </c>
      <c r="F456" s="127">
        <f>F455*40</f>
        <v>122400</v>
      </c>
      <c r="G456" s="127">
        <f>G455*30</f>
        <v>1980</v>
      </c>
      <c r="H456" s="127">
        <f>H455*40</f>
        <v>41960</v>
      </c>
      <c r="I456" s="127">
        <f>I455*40</f>
        <v>3440</v>
      </c>
      <c r="J456" s="127">
        <f>J455*30</f>
        <v>3570</v>
      </c>
      <c r="K456" s="127">
        <f>K455*35</f>
        <v>4655</v>
      </c>
      <c r="L456" s="127">
        <f>L455*40</f>
        <v>3400</v>
      </c>
      <c r="M456" s="127">
        <f>M455*35</f>
        <v>2100</v>
      </c>
      <c r="N456" s="128">
        <f>N455*40</f>
        <v>44480</v>
      </c>
    </row>
    <row r="457" spans="1:21" ht="15.75" thickBot="1" x14ac:dyDescent="0.3">
      <c r="A457" s="123" t="s">
        <v>105</v>
      </c>
      <c r="B457" s="487">
        <f t="shared" ref="B457:N457" si="85">B454*B456</f>
        <v>343092.33</v>
      </c>
      <c r="C457" s="488">
        <f t="shared" si="85"/>
        <v>617771.6</v>
      </c>
      <c r="D457" s="488">
        <f t="shared" si="85"/>
        <v>101581.20000000001</v>
      </c>
      <c r="E457" s="488">
        <f t="shared" si="85"/>
        <v>40198.800000000003</v>
      </c>
      <c r="F457" s="488">
        <f t="shared" si="85"/>
        <v>158140.80000000002</v>
      </c>
      <c r="G457" s="488">
        <f t="shared" si="85"/>
        <v>7234.9200000000019</v>
      </c>
      <c r="H457" s="488">
        <f t="shared" si="85"/>
        <v>150720.32000000001</v>
      </c>
      <c r="I457" s="488">
        <f t="shared" si="85"/>
        <v>3962.8799999999997</v>
      </c>
      <c r="J457" s="488">
        <f t="shared" si="85"/>
        <v>4162.62</v>
      </c>
      <c r="K457" s="488">
        <f t="shared" si="85"/>
        <v>14560.84</v>
      </c>
      <c r="L457" s="488">
        <f t="shared" si="85"/>
        <v>9817.5</v>
      </c>
      <c r="M457" s="488">
        <f t="shared" si="85"/>
        <v>3880.8</v>
      </c>
      <c r="N457" s="489">
        <f t="shared" si="85"/>
        <v>0</v>
      </c>
      <c r="R457" s="356"/>
    </row>
    <row r="458" spans="1:21" ht="15.75" thickBot="1" x14ac:dyDescent="0.3">
      <c r="A458" s="585">
        <f>SUM(B457:N457)</f>
        <v>1455124.61</v>
      </c>
      <c r="B458" s="586"/>
      <c r="C458" s="586"/>
      <c r="D458" s="586"/>
      <c r="E458" s="586"/>
      <c r="F458" s="586"/>
      <c r="G458" s="586"/>
      <c r="H458" s="586"/>
      <c r="I458" s="586"/>
      <c r="J458" s="586"/>
      <c r="K458" s="586"/>
      <c r="L458" s="586"/>
      <c r="M458" s="586"/>
      <c r="N458" s="587"/>
    </row>
    <row r="459" spans="1:21" ht="15.75" thickBot="1" x14ac:dyDescent="0.3"/>
    <row r="460" spans="1:21" ht="15.75" thickBot="1" x14ac:dyDescent="0.3">
      <c r="B460" s="490" t="s">
        <v>289</v>
      </c>
      <c r="C460" s="491" t="s">
        <v>66</v>
      </c>
      <c r="D460" s="491" t="s">
        <v>67</v>
      </c>
      <c r="E460" s="491" t="s">
        <v>68</v>
      </c>
      <c r="F460" s="491" t="s">
        <v>69</v>
      </c>
      <c r="G460" s="491" t="s">
        <v>70</v>
      </c>
      <c r="H460" s="491" t="s">
        <v>71</v>
      </c>
      <c r="I460" s="491" t="s">
        <v>31</v>
      </c>
      <c r="J460" s="491" t="s">
        <v>72</v>
      </c>
      <c r="K460" s="491" t="s">
        <v>30</v>
      </c>
      <c r="L460" s="491" t="s">
        <v>82</v>
      </c>
      <c r="M460" s="491" t="s">
        <v>73</v>
      </c>
      <c r="N460" s="492" t="s">
        <v>85</v>
      </c>
    </row>
    <row r="461" spans="1:21" x14ac:dyDescent="0.25">
      <c r="B461" s="161">
        <v>103</v>
      </c>
      <c r="C461" s="167">
        <v>841</v>
      </c>
      <c r="D461" s="167">
        <v>43</v>
      </c>
      <c r="E461" s="167">
        <v>36</v>
      </c>
      <c r="F461" s="167">
        <v>11</v>
      </c>
      <c r="G461" s="167">
        <v>3</v>
      </c>
      <c r="H461" s="167">
        <v>205</v>
      </c>
      <c r="I461" s="167">
        <v>3</v>
      </c>
      <c r="J461" s="167">
        <v>36</v>
      </c>
      <c r="K461" s="167">
        <v>5</v>
      </c>
      <c r="L461" s="167">
        <v>16</v>
      </c>
      <c r="M461" s="167">
        <v>12</v>
      </c>
      <c r="N461" s="169">
        <v>59</v>
      </c>
      <c r="O461" s="108"/>
    </row>
    <row r="462" spans="1:21" x14ac:dyDescent="0.25">
      <c r="B462" s="162">
        <v>35</v>
      </c>
      <c r="C462" s="43">
        <v>40</v>
      </c>
      <c r="D462" s="43">
        <v>40</v>
      </c>
      <c r="E462" s="43">
        <v>40</v>
      </c>
      <c r="F462" s="43">
        <v>40</v>
      </c>
      <c r="G462" s="43">
        <v>30</v>
      </c>
      <c r="H462" s="43">
        <v>40</v>
      </c>
      <c r="I462" s="43">
        <v>40</v>
      </c>
      <c r="J462" s="43">
        <v>30</v>
      </c>
      <c r="K462" s="43">
        <v>35</v>
      </c>
      <c r="L462" s="43">
        <v>40</v>
      </c>
      <c r="M462" s="43">
        <v>35</v>
      </c>
      <c r="N462" s="187">
        <v>40</v>
      </c>
    </row>
    <row r="463" spans="1:21" x14ac:dyDescent="0.25">
      <c r="B463" s="64">
        <v>5.49</v>
      </c>
      <c r="C463" s="64">
        <v>3.52</v>
      </c>
      <c r="D463" s="64">
        <v>1.99</v>
      </c>
      <c r="E463" s="64">
        <v>1.08</v>
      </c>
      <c r="F463" s="64">
        <v>1.88</v>
      </c>
      <c r="G463" s="64">
        <v>3.33</v>
      </c>
      <c r="H463" s="64">
        <v>4.78</v>
      </c>
      <c r="I463" s="64">
        <v>0.54</v>
      </c>
      <c r="J463" s="64">
        <v>1.02</v>
      </c>
      <c r="K463" s="64">
        <v>1.71</v>
      </c>
      <c r="L463" s="64">
        <v>0.99</v>
      </c>
      <c r="M463" s="64">
        <v>3.41</v>
      </c>
      <c r="N463" s="417">
        <v>1.95</v>
      </c>
      <c r="O463" s="493"/>
      <c r="P463" s="39"/>
    </row>
    <row r="464" spans="1:21" x14ac:dyDescent="0.25">
      <c r="B464" s="494">
        <f t="shared" ref="B464:N464" si="86">SUM((B461*B462)*B463)</f>
        <v>19791.45</v>
      </c>
      <c r="C464" s="495">
        <f t="shared" si="86"/>
        <v>118412.8</v>
      </c>
      <c r="D464" s="495">
        <f t="shared" si="86"/>
        <v>3422.8</v>
      </c>
      <c r="E464" s="495">
        <f t="shared" si="86"/>
        <v>1555.2</v>
      </c>
      <c r="F464" s="495">
        <f t="shared" si="86"/>
        <v>827.19999999999993</v>
      </c>
      <c r="G464" s="495">
        <f t="shared" si="86"/>
        <v>299.7</v>
      </c>
      <c r="H464" s="495">
        <f t="shared" si="86"/>
        <v>39196</v>
      </c>
      <c r="I464" s="495">
        <f t="shared" si="86"/>
        <v>64.800000000000011</v>
      </c>
      <c r="J464" s="495">
        <f t="shared" si="86"/>
        <v>1101.5999999999999</v>
      </c>
      <c r="K464" s="495">
        <f t="shared" si="86"/>
        <v>299.25</v>
      </c>
      <c r="L464" s="495">
        <f t="shared" si="86"/>
        <v>633.6</v>
      </c>
      <c r="M464" s="495">
        <f t="shared" si="86"/>
        <v>1432.2</v>
      </c>
      <c r="N464" s="496">
        <f t="shared" si="86"/>
        <v>4602</v>
      </c>
      <c r="P464" s="497">
        <f>SUM(B464:N464)</f>
        <v>191638.60000000003</v>
      </c>
    </row>
    <row r="465" spans="2:16" ht="15.75" thickBot="1" x14ac:dyDescent="0.3">
      <c r="B465" s="95">
        <f t="shared" ref="B465:N465" si="87">SUM(B461*B462)</f>
        <v>3605</v>
      </c>
      <c r="C465" s="96">
        <f t="shared" si="87"/>
        <v>33640</v>
      </c>
      <c r="D465" s="96">
        <f t="shared" si="87"/>
        <v>1720</v>
      </c>
      <c r="E465" s="96">
        <f t="shared" si="87"/>
        <v>1440</v>
      </c>
      <c r="F465" s="96">
        <f t="shared" si="87"/>
        <v>440</v>
      </c>
      <c r="G465" s="96">
        <f t="shared" si="87"/>
        <v>90</v>
      </c>
      <c r="H465" s="96">
        <f t="shared" si="87"/>
        <v>8200</v>
      </c>
      <c r="I465" s="96">
        <f t="shared" si="87"/>
        <v>120</v>
      </c>
      <c r="J465" s="96">
        <f t="shared" si="87"/>
        <v>1080</v>
      </c>
      <c r="K465" s="96">
        <f t="shared" si="87"/>
        <v>175</v>
      </c>
      <c r="L465" s="96">
        <f t="shared" si="87"/>
        <v>640</v>
      </c>
      <c r="M465" s="96">
        <f t="shared" si="87"/>
        <v>420</v>
      </c>
      <c r="N465" s="218">
        <f t="shared" si="87"/>
        <v>2360</v>
      </c>
      <c r="P465">
        <f>SUM(B465:N465)</f>
        <v>53930</v>
      </c>
    </row>
    <row r="466" spans="2:16" x14ac:dyDescent="0.25">
      <c r="P466" s="39">
        <f>SUM(P464/P465)</f>
        <v>3.5534693120712042</v>
      </c>
    </row>
  </sheetData>
  <mergeCells count="15">
    <mergeCell ref="A458:N458"/>
    <mergeCell ref="A425:N425"/>
    <mergeCell ref="A393:N393"/>
    <mergeCell ref="A362:N362"/>
    <mergeCell ref="A330:N330"/>
    <mergeCell ref="A21:N21"/>
    <mergeCell ref="A53:N53"/>
    <mergeCell ref="A85:N85"/>
    <mergeCell ref="A117:N117"/>
    <mergeCell ref="A149:N149"/>
    <mergeCell ref="A299:N299"/>
    <mergeCell ref="A276:N276"/>
    <mergeCell ref="A244:N244"/>
    <mergeCell ref="A213:N213"/>
    <mergeCell ref="A181:N181"/>
  </mergeCells>
  <pageMargins left="0.7" right="0.7" top="0.75" bottom="0.75" header="0.3" footer="0.3"/>
  <pageSetup paperSize="9" orientation="portrait" r:id="rId1"/>
  <ignoredErrors>
    <ignoredError sqref="N18" formulaRange="1"/>
    <ignoredError sqref="L1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V191"/>
  <sheetViews>
    <sheetView topLeftCell="A26" workbookViewId="0">
      <selection activeCell="H50" sqref="H50"/>
    </sheetView>
  </sheetViews>
  <sheetFormatPr defaultRowHeight="15" x14ac:dyDescent="0.25"/>
  <cols>
    <col min="3" max="3" width="10.5703125" bestFit="1" customWidth="1"/>
    <col min="4" max="4" width="13.85546875" customWidth="1"/>
    <col min="5" max="5" width="9.140625" bestFit="1" customWidth="1"/>
    <col min="6" max="6" width="2.140625" customWidth="1"/>
    <col min="7" max="7" width="11.42578125" customWidth="1"/>
    <col min="8" max="8" width="10.28515625" customWidth="1"/>
    <col min="9" max="9" width="10.7109375" customWidth="1"/>
    <col min="10" max="10" width="11.28515625" customWidth="1"/>
    <col min="18" max="18" width="25.140625" customWidth="1"/>
  </cols>
  <sheetData>
    <row r="2" spans="2:13" ht="18.75" x14ac:dyDescent="0.3">
      <c r="C2" s="117" t="s">
        <v>283</v>
      </c>
    </row>
    <row r="4" spans="2:13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13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 ht="30" x14ac:dyDescent="0.25">
      <c r="B6" s="4"/>
      <c r="C6" s="4" t="s">
        <v>23</v>
      </c>
      <c r="D6" s="4" t="s">
        <v>16</v>
      </c>
      <c r="E6" s="4" t="s">
        <v>17</v>
      </c>
      <c r="F6" s="4"/>
      <c r="G6" s="4" t="s">
        <v>18</v>
      </c>
      <c r="H6" s="4" t="s">
        <v>21</v>
      </c>
      <c r="I6" s="4" t="s">
        <v>19</v>
      </c>
      <c r="J6" s="137" t="s">
        <v>22</v>
      </c>
      <c r="K6" s="4" t="s">
        <v>20</v>
      </c>
      <c r="L6" s="4" t="s">
        <v>13</v>
      </c>
      <c r="M6" s="4"/>
    </row>
    <row r="7" spans="2:13" x14ac:dyDescent="0.25">
      <c r="B7" s="4"/>
      <c r="C7" s="42" t="s">
        <v>324</v>
      </c>
      <c r="D7" s="40" t="s">
        <v>333</v>
      </c>
      <c r="E7" s="40" t="s">
        <v>345</v>
      </c>
      <c r="F7" s="41"/>
      <c r="G7" s="40">
        <v>560</v>
      </c>
      <c r="H7" s="40"/>
      <c r="I7" s="40"/>
      <c r="J7" s="40"/>
      <c r="K7" s="40"/>
      <c r="L7" s="40">
        <f>SUM(G7:K7)</f>
        <v>560</v>
      </c>
      <c r="M7" s="4"/>
    </row>
    <row r="8" spans="2:13" x14ac:dyDescent="0.25">
      <c r="B8" s="4"/>
      <c r="C8" s="42" t="s">
        <v>315</v>
      </c>
      <c r="D8" s="40" t="s">
        <v>334</v>
      </c>
      <c r="E8" s="40" t="s">
        <v>346</v>
      </c>
      <c r="F8" s="41"/>
      <c r="G8" s="40">
        <v>1650</v>
      </c>
      <c r="H8" s="40"/>
      <c r="I8" s="40"/>
      <c r="J8" s="40"/>
      <c r="K8" s="40"/>
      <c r="L8" s="40">
        <f t="shared" ref="L8:L71" si="0">SUM(G8:K8)</f>
        <v>1650</v>
      </c>
      <c r="M8" s="4"/>
    </row>
    <row r="9" spans="2:13" x14ac:dyDescent="0.25">
      <c r="B9" s="4"/>
      <c r="C9" s="42" t="s">
        <v>315</v>
      </c>
      <c r="D9" s="40" t="s">
        <v>335</v>
      </c>
      <c r="E9" s="40" t="s">
        <v>347</v>
      </c>
      <c r="F9" s="41"/>
      <c r="G9" s="40">
        <v>962</v>
      </c>
      <c r="H9" s="40"/>
      <c r="I9" s="40"/>
      <c r="J9" s="40"/>
      <c r="K9" s="40"/>
      <c r="L9" s="40">
        <f t="shared" si="0"/>
        <v>962</v>
      </c>
      <c r="M9" s="4"/>
    </row>
    <row r="10" spans="2:13" x14ac:dyDescent="0.25">
      <c r="B10" s="4"/>
      <c r="C10" s="42" t="s">
        <v>315</v>
      </c>
      <c r="D10" s="40" t="s">
        <v>336</v>
      </c>
      <c r="E10" s="40" t="s">
        <v>348</v>
      </c>
      <c r="F10" s="41"/>
      <c r="G10" s="40">
        <v>1073</v>
      </c>
      <c r="H10" s="40"/>
      <c r="I10" s="40"/>
      <c r="J10" s="40"/>
      <c r="K10" s="40"/>
      <c r="L10" s="40">
        <f t="shared" si="0"/>
        <v>1073</v>
      </c>
      <c r="M10" s="4"/>
    </row>
    <row r="11" spans="2:13" x14ac:dyDescent="0.25">
      <c r="B11" s="4"/>
      <c r="C11" s="42" t="s">
        <v>315</v>
      </c>
      <c r="D11" s="40" t="s">
        <v>337</v>
      </c>
      <c r="E11" s="40" t="s">
        <v>349</v>
      </c>
      <c r="F11" s="41"/>
      <c r="G11" s="40">
        <v>750</v>
      </c>
      <c r="H11" s="40"/>
      <c r="I11" s="40"/>
      <c r="J11" s="40"/>
      <c r="K11" s="40"/>
      <c r="L11" s="40">
        <f t="shared" si="0"/>
        <v>750</v>
      </c>
      <c r="M11" s="4"/>
    </row>
    <row r="12" spans="2:13" x14ac:dyDescent="0.25">
      <c r="B12" s="4"/>
      <c r="C12" s="42" t="s">
        <v>325</v>
      </c>
      <c r="D12" s="40" t="s">
        <v>338</v>
      </c>
      <c r="E12" s="40" t="s">
        <v>350</v>
      </c>
      <c r="F12" s="41"/>
      <c r="G12" s="40">
        <v>927</v>
      </c>
      <c r="H12" s="40"/>
      <c r="I12" s="40"/>
      <c r="J12" s="40"/>
      <c r="K12" s="40"/>
      <c r="L12" s="40">
        <f t="shared" si="0"/>
        <v>927</v>
      </c>
      <c r="M12" s="4"/>
    </row>
    <row r="13" spans="2:13" x14ac:dyDescent="0.25">
      <c r="B13" s="4"/>
      <c r="C13" s="42" t="s">
        <v>231</v>
      </c>
      <c r="D13" s="40" t="s">
        <v>339</v>
      </c>
      <c r="E13" s="40" t="s">
        <v>351</v>
      </c>
      <c r="F13" s="41"/>
      <c r="G13" s="40">
        <v>790</v>
      </c>
      <c r="H13" s="40"/>
      <c r="I13" s="40"/>
      <c r="J13" s="40"/>
      <c r="K13" s="40"/>
      <c r="L13" s="40">
        <f t="shared" si="0"/>
        <v>790</v>
      </c>
      <c r="M13" s="4"/>
    </row>
    <row r="14" spans="2:13" x14ac:dyDescent="0.25">
      <c r="B14" s="4"/>
      <c r="C14" s="42" t="s">
        <v>231</v>
      </c>
      <c r="D14" s="40" t="s">
        <v>340</v>
      </c>
      <c r="E14" s="40" t="s">
        <v>352</v>
      </c>
      <c r="F14" s="41"/>
      <c r="G14" s="40">
        <v>1180</v>
      </c>
      <c r="H14" s="40"/>
      <c r="I14" s="40"/>
      <c r="J14" s="40"/>
      <c r="K14" s="40"/>
      <c r="L14" s="40">
        <f t="shared" si="0"/>
        <v>1180</v>
      </c>
      <c r="M14" s="4"/>
    </row>
    <row r="15" spans="2:13" x14ac:dyDescent="0.25">
      <c r="B15" s="4"/>
      <c r="C15" s="42" t="s">
        <v>231</v>
      </c>
      <c r="D15" s="40" t="s">
        <v>334</v>
      </c>
      <c r="E15" s="40" t="s">
        <v>346</v>
      </c>
      <c r="F15" s="41"/>
      <c r="G15" s="40">
        <v>1275</v>
      </c>
      <c r="H15" s="40"/>
      <c r="I15" s="40"/>
      <c r="J15" s="40"/>
      <c r="K15" s="40"/>
      <c r="L15" s="40">
        <f t="shared" si="0"/>
        <v>1275</v>
      </c>
      <c r="M15" s="4"/>
    </row>
    <row r="16" spans="2:13" x14ac:dyDescent="0.25">
      <c r="B16" s="4"/>
      <c r="C16" s="42" t="s">
        <v>231</v>
      </c>
      <c r="D16" s="40" t="s">
        <v>333</v>
      </c>
      <c r="E16" s="40" t="s">
        <v>345</v>
      </c>
      <c r="F16" s="41"/>
      <c r="G16" s="40">
        <v>580</v>
      </c>
      <c r="H16" s="40"/>
      <c r="I16" s="40"/>
      <c r="J16" s="40"/>
      <c r="K16" s="40"/>
      <c r="L16" s="40">
        <f t="shared" si="0"/>
        <v>580</v>
      </c>
      <c r="M16" s="4"/>
    </row>
    <row r="17" spans="2:13" x14ac:dyDescent="0.25">
      <c r="B17" s="4"/>
      <c r="C17" s="42" t="s">
        <v>326</v>
      </c>
      <c r="D17" s="40" t="s">
        <v>341</v>
      </c>
      <c r="E17" s="40" t="s">
        <v>353</v>
      </c>
      <c r="F17" s="41"/>
      <c r="G17" s="40">
        <v>1227</v>
      </c>
      <c r="H17" s="40"/>
      <c r="I17" s="40"/>
      <c r="J17" s="40"/>
      <c r="K17" s="40"/>
      <c r="L17" s="40">
        <f t="shared" si="0"/>
        <v>1227</v>
      </c>
      <c r="M17" s="4"/>
    </row>
    <row r="18" spans="2:13" x14ac:dyDescent="0.25">
      <c r="B18" s="4"/>
      <c r="C18" s="42" t="s">
        <v>326</v>
      </c>
      <c r="D18" s="40" t="s">
        <v>342</v>
      </c>
      <c r="E18" s="40" t="s">
        <v>354</v>
      </c>
      <c r="F18" s="41"/>
      <c r="G18" s="40">
        <v>930</v>
      </c>
      <c r="H18" s="40"/>
      <c r="I18" s="40"/>
      <c r="J18" s="40"/>
      <c r="K18" s="40"/>
      <c r="L18" s="40">
        <f t="shared" si="0"/>
        <v>930</v>
      </c>
      <c r="M18" s="4"/>
    </row>
    <row r="19" spans="2:13" x14ac:dyDescent="0.25">
      <c r="B19" s="4"/>
      <c r="C19" s="42" t="s">
        <v>327</v>
      </c>
      <c r="D19" s="40" t="s">
        <v>335</v>
      </c>
      <c r="E19" s="40" t="s">
        <v>347</v>
      </c>
      <c r="F19" s="41"/>
      <c r="G19" s="40">
        <v>1020</v>
      </c>
      <c r="H19" s="40"/>
      <c r="I19" s="40"/>
      <c r="J19" s="40"/>
      <c r="K19" s="40"/>
      <c r="L19" s="40">
        <f t="shared" si="0"/>
        <v>1020</v>
      </c>
      <c r="M19" s="4"/>
    </row>
    <row r="20" spans="2:13" x14ac:dyDescent="0.25">
      <c r="B20" s="4"/>
      <c r="C20" s="42" t="s">
        <v>327</v>
      </c>
      <c r="D20" s="40" t="s">
        <v>339</v>
      </c>
      <c r="E20" s="40" t="s">
        <v>351</v>
      </c>
      <c r="F20" s="41"/>
      <c r="G20" s="40">
        <v>550</v>
      </c>
      <c r="H20" s="40"/>
      <c r="I20" s="40"/>
      <c r="J20" s="40"/>
      <c r="K20" s="40"/>
      <c r="L20" s="40">
        <f t="shared" si="0"/>
        <v>550</v>
      </c>
      <c r="M20" s="4"/>
    </row>
    <row r="21" spans="2:13" x14ac:dyDescent="0.25">
      <c r="B21" s="4"/>
      <c r="C21" s="42" t="s">
        <v>328</v>
      </c>
      <c r="D21" s="40" t="s">
        <v>334</v>
      </c>
      <c r="E21" s="40" t="s">
        <v>346</v>
      </c>
      <c r="F21" s="41"/>
      <c r="G21" s="40">
        <v>750</v>
      </c>
      <c r="H21" s="40"/>
      <c r="I21" s="40"/>
      <c r="J21" s="40"/>
      <c r="K21" s="40"/>
      <c r="L21" s="40">
        <f t="shared" si="0"/>
        <v>750</v>
      </c>
      <c r="M21" s="4"/>
    </row>
    <row r="22" spans="2:13" x14ac:dyDescent="0.25">
      <c r="B22" s="4"/>
      <c r="C22" s="42" t="s">
        <v>329</v>
      </c>
      <c r="D22" s="40" t="s">
        <v>338</v>
      </c>
      <c r="E22" s="40" t="s">
        <v>350</v>
      </c>
      <c r="F22" s="41"/>
      <c r="G22" s="40">
        <v>1390</v>
      </c>
      <c r="H22" s="40"/>
      <c r="I22" s="40"/>
      <c r="J22" s="40"/>
      <c r="K22" s="40"/>
      <c r="L22" s="40">
        <f t="shared" si="0"/>
        <v>1390</v>
      </c>
      <c r="M22" s="4"/>
    </row>
    <row r="23" spans="2:13" x14ac:dyDescent="0.25">
      <c r="B23" s="4"/>
      <c r="C23" s="42" t="s">
        <v>329</v>
      </c>
      <c r="D23" s="40" t="s">
        <v>333</v>
      </c>
      <c r="E23" s="40" t="s">
        <v>345</v>
      </c>
      <c r="F23" s="41"/>
      <c r="G23" s="40">
        <v>820</v>
      </c>
      <c r="H23" s="40"/>
      <c r="I23" s="40"/>
      <c r="J23" s="40"/>
      <c r="K23" s="40"/>
      <c r="L23" s="40">
        <f t="shared" si="0"/>
        <v>820</v>
      </c>
      <c r="M23" s="4"/>
    </row>
    <row r="24" spans="2:13" x14ac:dyDescent="0.25">
      <c r="B24" s="4"/>
      <c r="C24" s="42" t="s">
        <v>330</v>
      </c>
      <c r="D24" s="40" t="s">
        <v>340</v>
      </c>
      <c r="E24" s="40" t="s">
        <v>352</v>
      </c>
      <c r="F24" s="41"/>
      <c r="G24" s="40">
        <v>1150</v>
      </c>
      <c r="H24" s="40"/>
      <c r="I24" s="40"/>
      <c r="J24" s="40"/>
      <c r="K24" s="40"/>
      <c r="L24" s="40">
        <f t="shared" si="0"/>
        <v>1150</v>
      </c>
      <c r="M24" s="4"/>
    </row>
    <row r="25" spans="2:13" x14ac:dyDescent="0.25">
      <c r="B25" s="4"/>
      <c r="C25" s="42" t="s">
        <v>330</v>
      </c>
      <c r="D25" s="40" t="s">
        <v>342</v>
      </c>
      <c r="E25" s="40" t="s">
        <v>354</v>
      </c>
      <c r="F25" s="41"/>
      <c r="G25" s="40">
        <v>920</v>
      </c>
      <c r="H25" s="40"/>
      <c r="I25" s="40"/>
      <c r="J25" s="40"/>
      <c r="K25" s="40"/>
      <c r="L25" s="40">
        <f t="shared" si="0"/>
        <v>920</v>
      </c>
      <c r="M25" s="4"/>
    </row>
    <row r="26" spans="2:13" x14ac:dyDescent="0.25">
      <c r="B26" s="4"/>
      <c r="C26" s="42" t="s">
        <v>330</v>
      </c>
      <c r="D26" s="40" t="s">
        <v>343</v>
      </c>
      <c r="E26" s="40" t="s">
        <v>355</v>
      </c>
      <c r="F26" s="41"/>
      <c r="G26" s="40">
        <v>1320</v>
      </c>
      <c r="H26" s="40"/>
      <c r="I26" s="40"/>
      <c r="J26" s="40"/>
      <c r="K26" s="40"/>
      <c r="L26" s="40">
        <f t="shared" si="0"/>
        <v>1320</v>
      </c>
      <c r="M26" s="4"/>
    </row>
    <row r="27" spans="2:13" x14ac:dyDescent="0.25">
      <c r="B27" s="4"/>
      <c r="C27" s="42" t="s">
        <v>331</v>
      </c>
      <c r="D27" s="40" t="s">
        <v>336</v>
      </c>
      <c r="E27" s="40" t="s">
        <v>356</v>
      </c>
      <c r="F27" s="41"/>
      <c r="G27" s="40">
        <v>1001</v>
      </c>
      <c r="H27" s="40"/>
      <c r="I27" s="40"/>
      <c r="J27" s="40"/>
      <c r="K27" s="40"/>
      <c r="L27" s="40">
        <f t="shared" si="0"/>
        <v>1001</v>
      </c>
      <c r="M27" s="4"/>
    </row>
    <row r="28" spans="2:13" x14ac:dyDescent="0.25">
      <c r="B28" s="4"/>
      <c r="C28" s="42" t="s">
        <v>331</v>
      </c>
      <c r="D28" s="40" t="s">
        <v>341</v>
      </c>
      <c r="E28" s="40" t="s">
        <v>353</v>
      </c>
      <c r="F28" s="41"/>
      <c r="G28" s="40">
        <v>870</v>
      </c>
      <c r="H28" s="40"/>
      <c r="I28" s="40"/>
      <c r="J28" s="40"/>
      <c r="K28" s="40"/>
      <c r="L28" s="40">
        <f t="shared" si="0"/>
        <v>870</v>
      </c>
      <c r="M28" s="4"/>
    </row>
    <row r="29" spans="2:13" x14ac:dyDescent="0.25">
      <c r="B29" s="4"/>
      <c r="C29" s="42" t="s">
        <v>331</v>
      </c>
      <c r="D29" s="40" t="s">
        <v>335</v>
      </c>
      <c r="E29" s="40" t="s">
        <v>347</v>
      </c>
      <c r="F29" s="41"/>
      <c r="G29" s="40">
        <v>910</v>
      </c>
      <c r="H29" s="40"/>
      <c r="I29" s="40"/>
      <c r="J29" s="40"/>
      <c r="K29" s="40"/>
      <c r="L29" s="40">
        <f t="shared" si="0"/>
        <v>910</v>
      </c>
      <c r="M29" s="4"/>
    </row>
    <row r="30" spans="2:13" x14ac:dyDescent="0.25">
      <c r="B30" s="4"/>
      <c r="C30" s="42" t="s">
        <v>332</v>
      </c>
      <c r="D30" s="40" t="s">
        <v>344</v>
      </c>
      <c r="E30" s="40" t="s">
        <v>357</v>
      </c>
      <c r="F30" s="41"/>
      <c r="G30" s="40">
        <v>561</v>
      </c>
      <c r="H30" s="40"/>
      <c r="I30" s="40"/>
      <c r="J30" s="40"/>
      <c r="K30" s="40"/>
      <c r="L30" s="40">
        <f t="shared" si="0"/>
        <v>561</v>
      </c>
      <c r="M30" s="4"/>
    </row>
    <row r="31" spans="2:13" x14ac:dyDescent="0.25">
      <c r="B31" s="4"/>
      <c r="C31" s="42" t="s">
        <v>363</v>
      </c>
      <c r="D31" s="40" t="s">
        <v>338</v>
      </c>
      <c r="E31" s="40" t="s">
        <v>350</v>
      </c>
      <c r="F31" s="41"/>
      <c r="G31" s="40">
        <v>1495</v>
      </c>
      <c r="H31" s="40"/>
      <c r="I31" s="40"/>
      <c r="J31" s="40"/>
      <c r="K31" s="40"/>
      <c r="L31" s="40">
        <f t="shared" si="0"/>
        <v>1495</v>
      </c>
      <c r="M31" s="4"/>
    </row>
    <row r="32" spans="2:13" x14ac:dyDescent="0.25">
      <c r="B32" s="4"/>
      <c r="C32" s="42" t="s">
        <v>364</v>
      </c>
      <c r="D32" s="40" t="s">
        <v>369</v>
      </c>
      <c r="E32" s="40" t="s">
        <v>370</v>
      </c>
      <c r="F32" s="41"/>
      <c r="G32" s="40">
        <v>500</v>
      </c>
      <c r="H32" s="40"/>
      <c r="I32" s="40"/>
      <c r="J32" s="40"/>
      <c r="K32" s="40"/>
      <c r="L32" s="40">
        <f t="shared" si="0"/>
        <v>500</v>
      </c>
      <c r="M32" s="4"/>
    </row>
    <row r="33" spans="2:22" x14ac:dyDescent="0.25">
      <c r="B33" s="4"/>
      <c r="C33" s="42" t="s">
        <v>364</v>
      </c>
      <c r="D33" s="40" t="s">
        <v>340</v>
      </c>
      <c r="E33" s="40" t="s">
        <v>352</v>
      </c>
      <c r="F33" s="41"/>
      <c r="G33" s="40">
        <v>1105</v>
      </c>
      <c r="H33" s="40"/>
      <c r="I33" s="40"/>
      <c r="J33" s="40"/>
      <c r="K33" s="40"/>
      <c r="L33" s="40">
        <f t="shared" si="0"/>
        <v>1105</v>
      </c>
      <c r="M33" s="4"/>
    </row>
    <row r="34" spans="2:22" x14ac:dyDescent="0.25">
      <c r="B34" s="4"/>
      <c r="C34" s="42" t="s">
        <v>365</v>
      </c>
      <c r="D34" s="40" t="s">
        <v>371</v>
      </c>
      <c r="E34" s="40" t="s">
        <v>372</v>
      </c>
      <c r="F34" s="41"/>
      <c r="G34" s="40">
        <v>700</v>
      </c>
      <c r="H34" s="40"/>
      <c r="I34" s="40"/>
      <c r="J34" s="40"/>
      <c r="K34" s="40"/>
      <c r="L34" s="40">
        <f t="shared" si="0"/>
        <v>700</v>
      </c>
      <c r="M34" s="4"/>
    </row>
    <row r="35" spans="2:22" x14ac:dyDescent="0.25">
      <c r="B35" s="4"/>
      <c r="C35" s="42" t="s">
        <v>366</v>
      </c>
      <c r="D35" s="40" t="s">
        <v>343</v>
      </c>
      <c r="E35" s="40" t="s">
        <v>355</v>
      </c>
      <c r="F35" s="41"/>
      <c r="G35" s="40">
        <v>1400</v>
      </c>
      <c r="H35" s="40"/>
      <c r="I35" s="40"/>
      <c r="J35" s="40"/>
      <c r="K35" s="40"/>
      <c r="L35" s="40">
        <f t="shared" si="0"/>
        <v>1400</v>
      </c>
      <c r="M35" s="4"/>
    </row>
    <row r="36" spans="2:22" x14ac:dyDescent="0.25">
      <c r="B36" s="4"/>
      <c r="C36" s="42" t="s">
        <v>367</v>
      </c>
      <c r="D36" s="40" t="s">
        <v>342</v>
      </c>
      <c r="E36" s="40" t="s">
        <v>354</v>
      </c>
      <c r="F36" s="41"/>
      <c r="G36" s="40">
        <v>1110</v>
      </c>
      <c r="H36" s="40"/>
      <c r="I36" s="40"/>
      <c r="J36" s="40"/>
      <c r="K36" s="40"/>
      <c r="L36" s="40">
        <f t="shared" si="0"/>
        <v>1110</v>
      </c>
      <c r="M36" s="4"/>
    </row>
    <row r="37" spans="2:22" x14ac:dyDescent="0.25">
      <c r="B37" s="4"/>
      <c r="C37" s="42" t="s">
        <v>367</v>
      </c>
      <c r="D37" s="40" t="s">
        <v>369</v>
      </c>
      <c r="E37" s="40" t="s">
        <v>370</v>
      </c>
      <c r="F37" s="41"/>
      <c r="G37" s="40">
        <v>801</v>
      </c>
      <c r="H37" s="40"/>
      <c r="I37" s="40"/>
      <c r="J37" s="40"/>
      <c r="K37" s="40"/>
      <c r="L37" s="40">
        <f t="shared" si="0"/>
        <v>801</v>
      </c>
      <c r="M37" s="4"/>
    </row>
    <row r="38" spans="2:22" x14ac:dyDescent="0.25">
      <c r="B38" s="4"/>
      <c r="C38" s="42" t="s">
        <v>368</v>
      </c>
      <c r="D38" s="40" t="s">
        <v>335</v>
      </c>
      <c r="E38" s="40" t="s">
        <v>347</v>
      </c>
      <c r="F38" s="41"/>
      <c r="G38" s="40">
        <v>330</v>
      </c>
      <c r="H38" s="40"/>
      <c r="I38" s="40"/>
      <c r="J38" s="40"/>
      <c r="K38" s="40"/>
      <c r="L38" s="40">
        <f t="shared" si="0"/>
        <v>330</v>
      </c>
      <c r="M38" s="4"/>
      <c r="S38" s="85"/>
      <c r="T38" s="85"/>
      <c r="U38" s="85"/>
      <c r="V38" s="86"/>
    </row>
    <row r="39" spans="2:22" x14ac:dyDescent="0.25">
      <c r="B39" s="4"/>
      <c r="C39" s="42" t="s">
        <v>368</v>
      </c>
      <c r="D39" s="40" t="s">
        <v>338</v>
      </c>
      <c r="E39" s="40" t="s">
        <v>350</v>
      </c>
      <c r="F39" s="41"/>
      <c r="G39" s="40">
        <v>1455</v>
      </c>
      <c r="H39" s="40"/>
      <c r="I39" s="40"/>
      <c r="J39" s="40"/>
      <c r="K39" s="40"/>
      <c r="L39" s="40">
        <f t="shared" si="0"/>
        <v>1455</v>
      </c>
      <c r="M39" s="4"/>
    </row>
    <row r="40" spans="2:22" x14ac:dyDescent="0.25">
      <c r="B40" s="4"/>
      <c r="C40" s="42" t="s">
        <v>234</v>
      </c>
      <c r="D40" s="40" t="s">
        <v>340</v>
      </c>
      <c r="E40" s="40" t="s">
        <v>352</v>
      </c>
      <c r="F40" s="41"/>
      <c r="G40" s="40">
        <v>1430</v>
      </c>
      <c r="H40" s="40"/>
      <c r="I40" s="40"/>
      <c r="J40" s="40"/>
      <c r="K40" s="40"/>
      <c r="L40" s="40">
        <f t="shared" si="0"/>
        <v>1430</v>
      </c>
      <c r="M40" s="4"/>
    </row>
    <row r="41" spans="2:22" x14ac:dyDescent="0.25">
      <c r="B41" s="4"/>
      <c r="C41" s="42" t="s">
        <v>381</v>
      </c>
      <c r="D41" s="40" t="s">
        <v>369</v>
      </c>
      <c r="E41" s="40" t="s">
        <v>370</v>
      </c>
      <c r="F41" s="41"/>
      <c r="G41" s="40">
        <v>630</v>
      </c>
      <c r="H41" s="40"/>
      <c r="I41" s="40"/>
      <c r="J41" s="40"/>
      <c r="K41" s="40"/>
      <c r="L41" s="40">
        <f t="shared" si="0"/>
        <v>630</v>
      </c>
      <c r="M41" s="4"/>
    </row>
    <row r="42" spans="2:22" x14ac:dyDescent="0.25">
      <c r="B42" s="4"/>
      <c r="C42" s="42" t="s">
        <v>235</v>
      </c>
      <c r="D42" s="40" t="s">
        <v>338</v>
      </c>
      <c r="E42" s="40" t="s">
        <v>350</v>
      </c>
      <c r="F42" s="41"/>
      <c r="G42" s="40"/>
      <c r="H42" s="40"/>
      <c r="I42" s="40"/>
      <c r="J42" s="40">
        <v>2400</v>
      </c>
      <c r="K42" s="40"/>
      <c r="L42" s="40">
        <f t="shared" si="0"/>
        <v>2400</v>
      </c>
      <c r="M42" s="4"/>
    </row>
    <row r="43" spans="2:22" x14ac:dyDescent="0.25">
      <c r="B43" s="4"/>
      <c r="C43" s="42" t="s">
        <v>402</v>
      </c>
      <c r="D43" s="40" t="s">
        <v>340</v>
      </c>
      <c r="E43" s="40" t="s">
        <v>352</v>
      </c>
      <c r="F43" s="41"/>
      <c r="G43" s="40"/>
      <c r="H43" s="40"/>
      <c r="I43" s="40"/>
      <c r="J43" s="40">
        <v>2550</v>
      </c>
      <c r="K43" s="40"/>
      <c r="L43" s="40">
        <f t="shared" si="0"/>
        <v>2550</v>
      </c>
      <c r="M43" s="4"/>
    </row>
    <row r="44" spans="2:22" x14ac:dyDescent="0.25">
      <c r="B44" s="4"/>
      <c r="C44" s="42" t="s">
        <v>415</v>
      </c>
      <c r="D44" s="40" t="s">
        <v>340</v>
      </c>
      <c r="E44" s="40" t="s">
        <v>352</v>
      </c>
      <c r="F44" s="41"/>
      <c r="G44" s="40"/>
      <c r="H44" s="40"/>
      <c r="I44" s="40"/>
      <c r="J44" s="40">
        <v>2250</v>
      </c>
      <c r="K44" s="40"/>
      <c r="L44" s="40">
        <f t="shared" si="0"/>
        <v>2250</v>
      </c>
      <c r="M44" s="4"/>
    </row>
    <row r="45" spans="2:22" x14ac:dyDescent="0.25">
      <c r="B45" s="4"/>
      <c r="C45" s="42" t="s">
        <v>430</v>
      </c>
      <c r="D45" s="40" t="s">
        <v>340</v>
      </c>
      <c r="E45" s="40" t="s">
        <v>352</v>
      </c>
      <c r="F45" s="41"/>
      <c r="G45" s="40"/>
      <c r="H45" s="40"/>
      <c r="I45" s="40"/>
      <c r="J45" s="40">
        <v>2030</v>
      </c>
      <c r="K45" s="40"/>
      <c r="L45" s="40">
        <f t="shared" si="0"/>
        <v>2030</v>
      </c>
      <c r="M45" s="4"/>
    </row>
    <row r="46" spans="2:22" x14ac:dyDescent="0.25">
      <c r="B46" s="4"/>
      <c r="C46" s="42"/>
      <c r="D46" s="40"/>
      <c r="E46" s="40"/>
      <c r="F46" s="41"/>
      <c r="G46" s="40"/>
      <c r="H46" s="40"/>
      <c r="I46" s="40"/>
      <c r="J46" s="40"/>
      <c r="K46" s="40"/>
      <c r="L46" s="40">
        <f t="shared" si="0"/>
        <v>0</v>
      </c>
      <c r="M46" s="4"/>
    </row>
    <row r="47" spans="2:22" x14ac:dyDescent="0.25">
      <c r="B47" s="4"/>
      <c r="C47" s="42"/>
      <c r="D47" s="40"/>
      <c r="E47" s="40"/>
      <c r="F47" s="41"/>
      <c r="G47" s="40"/>
      <c r="H47" s="40"/>
      <c r="I47" s="40"/>
      <c r="J47" s="40"/>
      <c r="K47" s="40"/>
      <c r="L47" s="40">
        <f t="shared" si="0"/>
        <v>0</v>
      </c>
      <c r="M47" s="4"/>
    </row>
    <row r="48" spans="2:22" x14ac:dyDescent="0.25">
      <c r="B48" s="4"/>
      <c r="C48" s="42"/>
      <c r="D48" s="40"/>
      <c r="E48" s="40"/>
      <c r="F48" s="41"/>
      <c r="G48" s="40"/>
      <c r="H48" s="40"/>
      <c r="I48" s="40"/>
      <c r="J48" s="40"/>
      <c r="K48" s="40"/>
      <c r="L48" s="40">
        <f t="shared" si="0"/>
        <v>0</v>
      </c>
      <c r="M48" s="4"/>
    </row>
    <row r="49" spans="2:13" x14ac:dyDescent="0.25">
      <c r="B49" s="4"/>
      <c r="C49" s="42"/>
      <c r="D49" s="40"/>
      <c r="E49" s="40"/>
      <c r="F49" s="41"/>
      <c r="G49" s="40"/>
      <c r="H49" s="40"/>
      <c r="I49" s="40"/>
      <c r="J49" s="40"/>
      <c r="K49" s="40"/>
      <c r="L49" s="40">
        <f t="shared" si="0"/>
        <v>0</v>
      </c>
      <c r="M49" s="4"/>
    </row>
    <row r="50" spans="2:13" x14ac:dyDescent="0.25">
      <c r="B50" s="4"/>
      <c r="C50" s="42"/>
      <c r="D50" s="40"/>
      <c r="E50" s="40"/>
      <c r="F50" s="41"/>
      <c r="G50" s="40"/>
      <c r="H50" s="40"/>
      <c r="I50" s="40"/>
      <c r="J50" s="40"/>
      <c r="K50" s="40"/>
      <c r="L50" s="40">
        <f t="shared" si="0"/>
        <v>0</v>
      </c>
      <c r="M50" s="4"/>
    </row>
    <row r="51" spans="2:13" x14ac:dyDescent="0.25">
      <c r="B51" s="4"/>
      <c r="C51" s="42"/>
      <c r="D51" s="40"/>
      <c r="E51" s="40"/>
      <c r="F51" s="41"/>
      <c r="G51" s="40"/>
      <c r="H51" s="40"/>
      <c r="I51" s="40"/>
      <c r="J51" s="40"/>
      <c r="K51" s="40"/>
      <c r="L51" s="40">
        <f t="shared" si="0"/>
        <v>0</v>
      </c>
      <c r="M51" s="4"/>
    </row>
    <row r="52" spans="2:13" x14ac:dyDescent="0.25">
      <c r="B52" s="4"/>
      <c r="C52" s="42"/>
      <c r="D52" s="40"/>
      <c r="E52" s="40"/>
      <c r="F52" s="41"/>
      <c r="G52" s="40"/>
      <c r="H52" s="40"/>
      <c r="I52" s="40"/>
      <c r="J52" s="40"/>
      <c r="K52" s="40"/>
      <c r="L52" s="40">
        <f t="shared" si="0"/>
        <v>0</v>
      </c>
      <c r="M52" s="4"/>
    </row>
    <row r="53" spans="2:13" x14ac:dyDescent="0.25">
      <c r="B53" s="4"/>
      <c r="C53" s="42"/>
      <c r="D53" s="40"/>
      <c r="E53" s="40"/>
      <c r="F53" s="41"/>
      <c r="G53" s="40"/>
      <c r="H53" s="40"/>
      <c r="I53" s="40"/>
      <c r="J53" s="40"/>
      <c r="K53" s="40"/>
      <c r="L53" s="40">
        <f t="shared" si="0"/>
        <v>0</v>
      </c>
      <c r="M53" s="4"/>
    </row>
    <row r="54" spans="2:13" x14ac:dyDescent="0.25">
      <c r="B54" s="4"/>
      <c r="C54" s="42"/>
      <c r="D54" s="40"/>
      <c r="E54" s="40"/>
      <c r="F54" s="41"/>
      <c r="G54" s="40"/>
      <c r="H54" s="40"/>
      <c r="I54" s="40"/>
      <c r="J54" s="40"/>
      <c r="K54" s="40"/>
      <c r="L54" s="40">
        <f t="shared" si="0"/>
        <v>0</v>
      </c>
      <c r="M54" s="4"/>
    </row>
    <row r="55" spans="2:13" x14ac:dyDescent="0.25">
      <c r="B55" s="4"/>
      <c r="C55" s="42"/>
      <c r="D55" s="40"/>
      <c r="E55" s="40"/>
      <c r="F55" s="41"/>
      <c r="G55" s="40"/>
      <c r="H55" s="40"/>
      <c r="I55" s="40"/>
      <c r="J55" s="40"/>
      <c r="K55" s="40"/>
      <c r="L55" s="40">
        <f t="shared" si="0"/>
        <v>0</v>
      </c>
      <c r="M55" s="4"/>
    </row>
    <row r="56" spans="2:13" x14ac:dyDescent="0.25">
      <c r="B56" s="4"/>
      <c r="C56" s="42"/>
      <c r="D56" s="40"/>
      <c r="E56" s="40"/>
      <c r="F56" s="41"/>
      <c r="G56" s="40"/>
      <c r="H56" s="40"/>
      <c r="I56" s="40"/>
      <c r="J56" s="40"/>
      <c r="K56" s="40"/>
      <c r="L56" s="40">
        <f t="shared" si="0"/>
        <v>0</v>
      </c>
      <c r="M56" s="4"/>
    </row>
    <row r="57" spans="2:13" x14ac:dyDescent="0.25">
      <c r="B57" s="4"/>
      <c r="C57" s="42"/>
      <c r="D57" s="40"/>
      <c r="E57" s="40"/>
      <c r="F57" s="41"/>
      <c r="G57" s="40"/>
      <c r="H57" s="40"/>
      <c r="I57" s="40"/>
      <c r="J57" s="40"/>
      <c r="K57" s="40"/>
      <c r="L57" s="40">
        <f t="shared" si="0"/>
        <v>0</v>
      </c>
      <c r="M57" s="4"/>
    </row>
    <row r="58" spans="2:13" x14ac:dyDescent="0.25">
      <c r="B58" s="4"/>
      <c r="C58" s="42"/>
      <c r="D58" s="40"/>
      <c r="E58" s="40"/>
      <c r="F58" s="41"/>
      <c r="G58" s="40"/>
      <c r="H58" s="40"/>
      <c r="I58" s="40"/>
      <c r="J58" s="40"/>
      <c r="K58" s="40"/>
      <c r="L58" s="40">
        <f t="shared" si="0"/>
        <v>0</v>
      </c>
      <c r="M58" s="4"/>
    </row>
    <row r="59" spans="2:13" x14ac:dyDescent="0.25">
      <c r="B59" s="4"/>
      <c r="C59" s="42"/>
      <c r="D59" s="40"/>
      <c r="E59" s="40"/>
      <c r="F59" s="41"/>
      <c r="G59" s="40"/>
      <c r="H59" s="40"/>
      <c r="I59" s="40"/>
      <c r="J59" s="40"/>
      <c r="K59" s="40"/>
      <c r="L59" s="40">
        <f t="shared" si="0"/>
        <v>0</v>
      </c>
      <c r="M59" s="4"/>
    </row>
    <row r="60" spans="2:13" x14ac:dyDescent="0.25">
      <c r="B60" s="4"/>
      <c r="C60" s="42"/>
      <c r="D60" s="40"/>
      <c r="E60" s="40"/>
      <c r="F60" s="41"/>
      <c r="G60" s="40"/>
      <c r="H60" s="40"/>
      <c r="I60" s="40"/>
      <c r="J60" s="40"/>
      <c r="K60" s="40"/>
      <c r="L60" s="40">
        <f t="shared" si="0"/>
        <v>0</v>
      </c>
      <c r="M60" s="4"/>
    </row>
    <row r="61" spans="2:13" x14ac:dyDescent="0.25">
      <c r="B61" s="4"/>
      <c r="C61" s="42"/>
      <c r="D61" s="40"/>
      <c r="E61" s="40"/>
      <c r="F61" s="41"/>
      <c r="G61" s="40"/>
      <c r="H61" s="40"/>
      <c r="I61" s="40"/>
      <c r="J61" s="40"/>
      <c r="K61" s="40"/>
      <c r="L61" s="40">
        <f t="shared" si="0"/>
        <v>0</v>
      </c>
      <c r="M61" s="4"/>
    </row>
    <row r="62" spans="2:13" x14ac:dyDescent="0.25">
      <c r="B62" s="4"/>
      <c r="C62" s="42"/>
      <c r="D62" s="40"/>
      <c r="E62" s="40"/>
      <c r="F62" s="41"/>
      <c r="G62" s="40"/>
      <c r="H62" s="40"/>
      <c r="I62" s="40"/>
      <c r="J62" s="40"/>
      <c r="K62" s="40"/>
      <c r="L62" s="40">
        <f t="shared" si="0"/>
        <v>0</v>
      </c>
      <c r="M62" s="4"/>
    </row>
    <row r="63" spans="2:13" x14ac:dyDescent="0.25">
      <c r="B63" s="4"/>
      <c r="C63" s="42"/>
      <c r="D63" s="40"/>
      <c r="E63" s="40"/>
      <c r="F63" s="41"/>
      <c r="G63" s="40"/>
      <c r="H63" s="40"/>
      <c r="I63" s="40"/>
      <c r="J63" s="40"/>
      <c r="K63" s="40"/>
      <c r="L63" s="40">
        <f t="shared" si="0"/>
        <v>0</v>
      </c>
      <c r="M63" s="4"/>
    </row>
    <row r="64" spans="2:13" x14ac:dyDescent="0.25">
      <c r="B64" s="4"/>
      <c r="C64" s="42"/>
      <c r="D64" s="40"/>
      <c r="E64" s="40"/>
      <c r="F64" s="41"/>
      <c r="G64" s="40"/>
      <c r="H64" s="40"/>
      <c r="I64" s="40"/>
      <c r="J64" s="40"/>
      <c r="K64" s="40"/>
      <c r="L64" s="40">
        <f t="shared" si="0"/>
        <v>0</v>
      </c>
      <c r="M64" s="4"/>
    </row>
    <row r="65" spans="2:13" x14ac:dyDescent="0.25">
      <c r="B65" s="4"/>
      <c r="C65" s="42"/>
      <c r="D65" s="40"/>
      <c r="E65" s="40"/>
      <c r="F65" s="41"/>
      <c r="G65" s="40"/>
      <c r="H65" s="40"/>
      <c r="I65" s="40"/>
      <c r="J65" s="40"/>
      <c r="K65" s="40"/>
      <c r="L65" s="40">
        <f t="shared" si="0"/>
        <v>0</v>
      </c>
      <c r="M65" s="4"/>
    </row>
    <row r="66" spans="2:13" x14ac:dyDescent="0.25">
      <c r="B66" s="4"/>
      <c r="C66" s="42"/>
      <c r="D66" s="40"/>
      <c r="E66" s="40"/>
      <c r="F66" s="41"/>
      <c r="G66" s="40"/>
      <c r="H66" s="40"/>
      <c r="I66" s="40"/>
      <c r="J66" s="40"/>
      <c r="K66" s="40"/>
      <c r="L66" s="40">
        <f t="shared" si="0"/>
        <v>0</v>
      </c>
      <c r="M66" s="4"/>
    </row>
    <row r="67" spans="2:13" x14ac:dyDescent="0.25">
      <c r="B67" s="4"/>
      <c r="C67" s="42"/>
      <c r="D67" s="40"/>
      <c r="E67" s="40"/>
      <c r="F67" s="41"/>
      <c r="G67" s="40"/>
      <c r="H67" s="40"/>
      <c r="I67" s="40"/>
      <c r="J67" s="40"/>
      <c r="K67" s="40"/>
      <c r="L67" s="40">
        <f t="shared" si="0"/>
        <v>0</v>
      </c>
      <c r="M67" s="4"/>
    </row>
    <row r="68" spans="2:13" x14ac:dyDescent="0.25">
      <c r="B68" s="4"/>
      <c r="C68" s="42"/>
      <c r="D68" s="40"/>
      <c r="E68" s="40"/>
      <c r="F68" s="41"/>
      <c r="G68" s="40"/>
      <c r="H68" s="40"/>
      <c r="I68" s="40"/>
      <c r="J68" s="40"/>
      <c r="K68" s="40"/>
      <c r="L68" s="40">
        <f t="shared" si="0"/>
        <v>0</v>
      </c>
      <c r="M68" s="4"/>
    </row>
    <row r="69" spans="2:13" x14ac:dyDescent="0.25">
      <c r="B69" s="4"/>
      <c r="C69" s="42"/>
      <c r="D69" s="40"/>
      <c r="E69" s="40"/>
      <c r="F69" s="41"/>
      <c r="G69" s="40"/>
      <c r="H69" s="40"/>
      <c r="I69" s="40"/>
      <c r="J69" s="40"/>
      <c r="K69" s="40"/>
      <c r="L69" s="40">
        <f t="shared" si="0"/>
        <v>0</v>
      </c>
      <c r="M69" s="4"/>
    </row>
    <row r="70" spans="2:13" x14ac:dyDescent="0.25">
      <c r="B70" s="4"/>
      <c r="C70" s="42"/>
      <c r="D70" s="40"/>
      <c r="E70" s="40"/>
      <c r="F70" s="41"/>
      <c r="G70" s="40"/>
      <c r="H70" s="40"/>
      <c r="I70" s="40"/>
      <c r="J70" s="40"/>
      <c r="K70" s="40"/>
      <c r="L70" s="40">
        <f t="shared" si="0"/>
        <v>0</v>
      </c>
      <c r="M70" s="4"/>
    </row>
    <row r="71" spans="2:13" x14ac:dyDescent="0.25">
      <c r="B71" s="4"/>
      <c r="C71" s="42"/>
      <c r="D71" s="40"/>
      <c r="E71" s="40"/>
      <c r="F71" s="41"/>
      <c r="G71" s="40"/>
      <c r="H71" s="40"/>
      <c r="I71" s="40"/>
      <c r="J71" s="40"/>
      <c r="K71" s="40"/>
      <c r="L71" s="40">
        <f t="shared" si="0"/>
        <v>0</v>
      </c>
      <c r="M71" s="4"/>
    </row>
    <row r="72" spans="2:13" x14ac:dyDescent="0.25">
      <c r="B72" s="4"/>
      <c r="C72" s="42"/>
      <c r="D72" s="40"/>
      <c r="E72" s="40"/>
      <c r="F72" s="41"/>
      <c r="G72" s="40"/>
      <c r="H72" s="40"/>
      <c r="I72" s="40"/>
      <c r="J72" s="40"/>
      <c r="K72" s="40"/>
      <c r="L72" s="40">
        <f t="shared" ref="L72:L135" si="1">SUM(G72:K72)</f>
        <v>0</v>
      </c>
      <c r="M72" s="4"/>
    </row>
    <row r="73" spans="2:13" x14ac:dyDescent="0.25">
      <c r="B73" s="4"/>
      <c r="C73" s="42"/>
      <c r="D73" s="40"/>
      <c r="E73" s="40"/>
      <c r="F73" s="41"/>
      <c r="G73" s="40"/>
      <c r="H73" s="40"/>
      <c r="I73" s="40"/>
      <c r="J73" s="40"/>
      <c r="K73" s="40"/>
      <c r="L73" s="40">
        <f t="shared" si="1"/>
        <v>0</v>
      </c>
      <c r="M73" s="4"/>
    </row>
    <row r="74" spans="2:13" x14ac:dyDescent="0.25">
      <c r="B74" s="4"/>
      <c r="C74" s="42"/>
      <c r="D74" s="40"/>
      <c r="E74" s="40"/>
      <c r="F74" s="41"/>
      <c r="G74" s="40"/>
      <c r="H74" s="40"/>
      <c r="I74" s="40"/>
      <c r="J74" s="40"/>
      <c r="K74" s="40"/>
      <c r="L74" s="40">
        <f t="shared" si="1"/>
        <v>0</v>
      </c>
      <c r="M74" s="4"/>
    </row>
    <row r="75" spans="2:13" x14ac:dyDescent="0.25">
      <c r="B75" s="4"/>
      <c r="C75" s="42"/>
      <c r="D75" s="40"/>
      <c r="E75" s="40"/>
      <c r="F75" s="41"/>
      <c r="G75" s="40"/>
      <c r="H75" s="40"/>
      <c r="I75" s="40"/>
      <c r="J75" s="40"/>
      <c r="K75" s="40"/>
      <c r="L75" s="40">
        <f t="shared" si="1"/>
        <v>0</v>
      </c>
      <c r="M75" s="4"/>
    </row>
    <row r="76" spans="2:13" x14ac:dyDescent="0.25">
      <c r="B76" s="4"/>
      <c r="C76" s="42"/>
      <c r="D76" s="40"/>
      <c r="E76" s="40"/>
      <c r="F76" s="41"/>
      <c r="G76" s="40"/>
      <c r="H76" s="40"/>
      <c r="I76" s="40"/>
      <c r="J76" s="40"/>
      <c r="K76" s="40"/>
      <c r="L76" s="40">
        <f t="shared" si="1"/>
        <v>0</v>
      </c>
      <c r="M76" s="4"/>
    </row>
    <row r="77" spans="2:13" x14ac:dyDescent="0.25">
      <c r="B77" s="4"/>
      <c r="C77" s="42"/>
      <c r="D77" s="40"/>
      <c r="E77" s="40"/>
      <c r="F77" s="41"/>
      <c r="G77" s="40"/>
      <c r="H77" s="40"/>
      <c r="I77" s="40"/>
      <c r="J77" s="40"/>
      <c r="K77" s="40"/>
      <c r="L77" s="40">
        <f t="shared" si="1"/>
        <v>0</v>
      </c>
      <c r="M77" s="4"/>
    </row>
    <row r="78" spans="2:13" x14ac:dyDescent="0.25">
      <c r="B78" s="4"/>
      <c r="C78" s="42"/>
      <c r="D78" s="40"/>
      <c r="E78" s="40"/>
      <c r="F78" s="41"/>
      <c r="G78" s="40"/>
      <c r="H78" s="40"/>
      <c r="I78" s="40"/>
      <c r="J78" s="40"/>
      <c r="K78" s="40"/>
      <c r="L78" s="40">
        <f t="shared" si="1"/>
        <v>0</v>
      </c>
      <c r="M78" s="4"/>
    </row>
    <row r="79" spans="2:13" x14ac:dyDescent="0.25">
      <c r="B79" s="4"/>
      <c r="C79" s="42"/>
      <c r="D79" s="40"/>
      <c r="E79" s="40"/>
      <c r="F79" s="41"/>
      <c r="G79" s="40"/>
      <c r="H79" s="40"/>
      <c r="I79" s="40"/>
      <c r="J79" s="40"/>
      <c r="K79" s="40"/>
      <c r="L79" s="40">
        <f t="shared" si="1"/>
        <v>0</v>
      </c>
      <c r="M79" s="4"/>
    </row>
    <row r="80" spans="2:13" x14ac:dyDescent="0.25">
      <c r="B80" s="4"/>
      <c r="C80" s="42"/>
      <c r="D80" s="40"/>
      <c r="E80" s="40"/>
      <c r="F80" s="41"/>
      <c r="G80" s="40"/>
      <c r="H80" s="40"/>
      <c r="I80" s="40"/>
      <c r="J80" s="40"/>
      <c r="K80" s="40"/>
      <c r="L80" s="40">
        <f t="shared" si="1"/>
        <v>0</v>
      </c>
      <c r="M80" s="4"/>
    </row>
    <row r="81" spans="2:13" x14ac:dyDescent="0.25">
      <c r="B81" s="4"/>
      <c r="C81" s="42"/>
      <c r="D81" s="40"/>
      <c r="E81" s="40"/>
      <c r="F81" s="41"/>
      <c r="G81" s="40"/>
      <c r="H81" s="40"/>
      <c r="I81" s="40"/>
      <c r="J81" s="40"/>
      <c r="K81" s="40"/>
      <c r="L81" s="40">
        <f t="shared" si="1"/>
        <v>0</v>
      </c>
      <c r="M81" s="4"/>
    </row>
    <row r="82" spans="2:13" x14ac:dyDescent="0.25">
      <c r="B82" s="4"/>
      <c r="C82" s="42"/>
      <c r="D82" s="40"/>
      <c r="E82" s="40"/>
      <c r="F82" s="41"/>
      <c r="G82" s="40"/>
      <c r="H82" s="40"/>
      <c r="I82" s="40"/>
      <c r="J82" s="40"/>
      <c r="K82" s="40"/>
      <c r="L82" s="40">
        <f t="shared" si="1"/>
        <v>0</v>
      </c>
      <c r="M82" s="4"/>
    </row>
    <row r="83" spans="2:13" x14ac:dyDescent="0.25">
      <c r="B83" s="4"/>
      <c r="C83" s="42"/>
      <c r="D83" s="40"/>
      <c r="E83" s="40"/>
      <c r="F83" s="41"/>
      <c r="G83" s="40"/>
      <c r="H83" s="40"/>
      <c r="I83" s="40"/>
      <c r="J83" s="40"/>
      <c r="K83" s="40"/>
      <c r="L83" s="40">
        <f t="shared" si="1"/>
        <v>0</v>
      </c>
      <c r="M83" s="4"/>
    </row>
    <row r="84" spans="2:13" x14ac:dyDescent="0.25">
      <c r="B84" s="4"/>
      <c r="C84" s="42"/>
      <c r="D84" s="40"/>
      <c r="E84" s="40"/>
      <c r="F84" s="41"/>
      <c r="G84" s="40"/>
      <c r="H84" s="40"/>
      <c r="I84" s="40"/>
      <c r="J84" s="40"/>
      <c r="K84" s="40"/>
      <c r="L84" s="40">
        <f t="shared" si="1"/>
        <v>0</v>
      </c>
      <c r="M84" s="4"/>
    </row>
    <row r="85" spans="2:13" x14ac:dyDescent="0.25">
      <c r="B85" s="4"/>
      <c r="C85" s="42"/>
      <c r="D85" s="40"/>
      <c r="E85" s="40"/>
      <c r="F85" s="41"/>
      <c r="G85" s="40"/>
      <c r="H85" s="40"/>
      <c r="I85" s="40"/>
      <c r="J85" s="40"/>
      <c r="K85" s="40"/>
      <c r="L85" s="40">
        <f t="shared" si="1"/>
        <v>0</v>
      </c>
      <c r="M85" s="4"/>
    </row>
    <row r="86" spans="2:13" x14ac:dyDescent="0.25">
      <c r="B86" s="4"/>
      <c r="C86" s="42"/>
      <c r="D86" s="40"/>
      <c r="E86" s="40"/>
      <c r="F86" s="41"/>
      <c r="G86" s="40"/>
      <c r="H86" s="40"/>
      <c r="I86" s="40"/>
      <c r="J86" s="40"/>
      <c r="K86" s="40"/>
      <c r="L86" s="40">
        <f t="shared" si="1"/>
        <v>0</v>
      </c>
      <c r="M86" s="4"/>
    </row>
    <row r="87" spans="2:13" x14ac:dyDescent="0.25">
      <c r="B87" s="4"/>
      <c r="C87" s="42"/>
      <c r="D87" s="40"/>
      <c r="E87" s="40"/>
      <c r="F87" s="41"/>
      <c r="G87" s="40"/>
      <c r="H87" s="40"/>
      <c r="I87" s="40"/>
      <c r="J87" s="40"/>
      <c r="K87" s="40"/>
      <c r="L87" s="40">
        <f t="shared" si="1"/>
        <v>0</v>
      </c>
      <c r="M87" s="4"/>
    </row>
    <row r="88" spans="2:13" x14ac:dyDescent="0.25">
      <c r="B88" s="4"/>
      <c r="C88" s="42"/>
      <c r="D88" s="40"/>
      <c r="E88" s="40"/>
      <c r="F88" s="41"/>
      <c r="G88" s="40"/>
      <c r="H88" s="40"/>
      <c r="I88" s="40"/>
      <c r="J88" s="40"/>
      <c r="K88" s="40"/>
      <c r="L88" s="40">
        <f t="shared" si="1"/>
        <v>0</v>
      </c>
      <c r="M88" s="4"/>
    </row>
    <row r="89" spans="2:13" x14ac:dyDescent="0.25">
      <c r="B89" s="4"/>
      <c r="C89" s="42"/>
      <c r="D89" s="40"/>
      <c r="E89" s="40"/>
      <c r="F89" s="41"/>
      <c r="G89" s="40"/>
      <c r="H89" s="40"/>
      <c r="I89" s="40"/>
      <c r="J89" s="40"/>
      <c r="K89" s="40"/>
      <c r="L89" s="40">
        <f t="shared" si="1"/>
        <v>0</v>
      </c>
      <c r="M89" s="4"/>
    </row>
    <row r="90" spans="2:13" x14ac:dyDescent="0.25">
      <c r="B90" s="4"/>
      <c r="C90" s="42"/>
      <c r="D90" s="40"/>
      <c r="E90" s="40"/>
      <c r="F90" s="41"/>
      <c r="G90" s="40"/>
      <c r="H90" s="40"/>
      <c r="I90" s="40"/>
      <c r="J90" s="40"/>
      <c r="K90" s="40"/>
      <c r="L90" s="40">
        <f t="shared" si="1"/>
        <v>0</v>
      </c>
      <c r="M90" s="4"/>
    </row>
    <row r="91" spans="2:13" x14ac:dyDescent="0.25">
      <c r="B91" s="4"/>
      <c r="C91" s="42"/>
      <c r="D91" s="40"/>
      <c r="E91" s="40"/>
      <c r="F91" s="41"/>
      <c r="G91" s="40"/>
      <c r="H91" s="40"/>
      <c r="I91" s="40"/>
      <c r="J91" s="40"/>
      <c r="K91" s="40"/>
      <c r="L91" s="40">
        <f t="shared" si="1"/>
        <v>0</v>
      </c>
      <c r="M91" s="4"/>
    </row>
    <row r="92" spans="2:13" x14ac:dyDescent="0.25">
      <c r="B92" s="4"/>
      <c r="C92" s="42"/>
      <c r="D92" s="40"/>
      <c r="E92" s="40"/>
      <c r="F92" s="41"/>
      <c r="G92" s="40"/>
      <c r="H92" s="40"/>
      <c r="I92" s="40"/>
      <c r="J92" s="40"/>
      <c r="K92" s="40"/>
      <c r="L92" s="40">
        <f t="shared" si="1"/>
        <v>0</v>
      </c>
      <c r="M92" s="4"/>
    </row>
    <row r="93" spans="2:13" x14ac:dyDescent="0.25">
      <c r="B93" s="4"/>
      <c r="C93" s="42"/>
      <c r="D93" s="40"/>
      <c r="E93" s="40"/>
      <c r="F93" s="41"/>
      <c r="G93" s="40"/>
      <c r="H93" s="40"/>
      <c r="I93" s="40"/>
      <c r="J93" s="40"/>
      <c r="K93" s="40"/>
      <c r="L93" s="40">
        <f t="shared" si="1"/>
        <v>0</v>
      </c>
      <c r="M93" s="4"/>
    </row>
    <row r="94" spans="2:13" x14ac:dyDescent="0.25">
      <c r="B94" s="4"/>
      <c r="C94" s="42"/>
      <c r="D94" s="40"/>
      <c r="E94" s="40"/>
      <c r="F94" s="41"/>
      <c r="G94" s="40"/>
      <c r="H94" s="40"/>
      <c r="I94" s="40"/>
      <c r="J94" s="40"/>
      <c r="K94" s="40"/>
      <c r="L94" s="40">
        <f t="shared" si="1"/>
        <v>0</v>
      </c>
      <c r="M94" s="4"/>
    </row>
    <row r="95" spans="2:13" x14ac:dyDescent="0.25">
      <c r="B95" s="4"/>
      <c r="C95" s="42"/>
      <c r="D95" s="40"/>
      <c r="E95" s="40"/>
      <c r="F95" s="41"/>
      <c r="G95" s="40"/>
      <c r="H95" s="40"/>
      <c r="I95" s="40"/>
      <c r="J95" s="40"/>
      <c r="K95" s="40"/>
      <c r="L95" s="40">
        <f t="shared" si="1"/>
        <v>0</v>
      </c>
      <c r="M95" s="4"/>
    </row>
    <row r="96" spans="2:13" x14ac:dyDescent="0.25">
      <c r="B96" s="4"/>
      <c r="C96" s="42"/>
      <c r="D96" s="40"/>
      <c r="E96" s="40"/>
      <c r="F96" s="41"/>
      <c r="G96" s="40"/>
      <c r="H96" s="40"/>
      <c r="I96" s="40"/>
      <c r="J96" s="40"/>
      <c r="K96" s="40"/>
      <c r="L96" s="40">
        <f t="shared" si="1"/>
        <v>0</v>
      </c>
      <c r="M96" s="4"/>
    </row>
    <row r="97" spans="2:13" x14ac:dyDescent="0.25">
      <c r="B97" s="4"/>
      <c r="C97" s="42"/>
      <c r="D97" s="40"/>
      <c r="E97" s="40"/>
      <c r="F97" s="41"/>
      <c r="G97" s="40"/>
      <c r="H97" s="40"/>
      <c r="I97" s="40"/>
      <c r="J97" s="40"/>
      <c r="K97" s="40"/>
      <c r="L97" s="40">
        <f t="shared" si="1"/>
        <v>0</v>
      </c>
      <c r="M97" s="4"/>
    </row>
    <row r="98" spans="2:13" x14ac:dyDescent="0.25">
      <c r="B98" s="4"/>
      <c r="C98" s="42"/>
      <c r="D98" s="40"/>
      <c r="E98" s="40"/>
      <c r="F98" s="41"/>
      <c r="G98" s="40"/>
      <c r="H98" s="40"/>
      <c r="I98" s="40"/>
      <c r="J98" s="40"/>
      <c r="K98" s="40"/>
      <c r="L98" s="40">
        <f t="shared" si="1"/>
        <v>0</v>
      </c>
      <c r="M98" s="4"/>
    </row>
    <row r="99" spans="2:13" x14ac:dyDescent="0.25">
      <c r="B99" s="4"/>
      <c r="C99" s="42"/>
      <c r="D99" s="40"/>
      <c r="E99" s="40"/>
      <c r="F99" s="41"/>
      <c r="G99" s="40"/>
      <c r="H99" s="40"/>
      <c r="I99" s="40"/>
      <c r="J99" s="40"/>
      <c r="K99" s="40"/>
      <c r="L99" s="40">
        <f t="shared" si="1"/>
        <v>0</v>
      </c>
      <c r="M99" s="4"/>
    </row>
    <row r="100" spans="2:13" x14ac:dyDescent="0.25">
      <c r="B100" s="4"/>
      <c r="C100" s="42"/>
      <c r="D100" s="40"/>
      <c r="E100" s="40"/>
      <c r="F100" s="41"/>
      <c r="G100" s="40"/>
      <c r="H100" s="40"/>
      <c r="I100" s="40"/>
      <c r="J100" s="40"/>
      <c r="K100" s="40"/>
      <c r="L100" s="40">
        <f t="shared" si="1"/>
        <v>0</v>
      </c>
      <c r="M100" s="4"/>
    </row>
    <row r="101" spans="2:13" x14ac:dyDescent="0.25">
      <c r="B101" s="4"/>
      <c r="C101" s="42"/>
      <c r="D101" s="40"/>
      <c r="E101" s="40"/>
      <c r="F101" s="41"/>
      <c r="G101" s="40"/>
      <c r="H101" s="40"/>
      <c r="I101" s="40"/>
      <c r="J101" s="40"/>
      <c r="K101" s="40"/>
      <c r="L101" s="40">
        <f t="shared" si="1"/>
        <v>0</v>
      </c>
      <c r="M101" s="4"/>
    </row>
    <row r="102" spans="2:13" x14ac:dyDescent="0.25">
      <c r="B102" s="4"/>
      <c r="C102" s="42"/>
      <c r="D102" s="40"/>
      <c r="E102" s="40"/>
      <c r="F102" s="41"/>
      <c r="G102" s="40"/>
      <c r="H102" s="40"/>
      <c r="I102" s="40"/>
      <c r="J102" s="40"/>
      <c r="K102" s="40"/>
      <c r="L102" s="40">
        <f t="shared" si="1"/>
        <v>0</v>
      </c>
      <c r="M102" s="4"/>
    </row>
    <row r="103" spans="2:13" x14ac:dyDescent="0.25">
      <c r="B103" s="4"/>
      <c r="C103" s="42"/>
      <c r="D103" s="40"/>
      <c r="E103" s="40"/>
      <c r="F103" s="41"/>
      <c r="G103" s="40"/>
      <c r="H103" s="40"/>
      <c r="I103" s="40"/>
      <c r="J103" s="40"/>
      <c r="K103" s="40"/>
      <c r="L103" s="40">
        <f t="shared" si="1"/>
        <v>0</v>
      </c>
      <c r="M103" s="4"/>
    </row>
    <row r="104" spans="2:13" x14ac:dyDescent="0.25">
      <c r="B104" s="4"/>
      <c r="C104" s="42"/>
      <c r="D104" s="40"/>
      <c r="E104" s="40"/>
      <c r="F104" s="41"/>
      <c r="G104" s="40"/>
      <c r="H104" s="40"/>
      <c r="I104" s="40"/>
      <c r="J104" s="40"/>
      <c r="K104" s="40"/>
      <c r="L104" s="40">
        <f t="shared" si="1"/>
        <v>0</v>
      </c>
      <c r="M104" s="4"/>
    </row>
    <row r="105" spans="2:13" x14ac:dyDescent="0.25">
      <c r="B105" s="4"/>
      <c r="C105" s="42"/>
      <c r="D105" s="40"/>
      <c r="E105" s="40"/>
      <c r="F105" s="41"/>
      <c r="G105" s="40"/>
      <c r="H105" s="40"/>
      <c r="I105" s="40"/>
      <c r="J105" s="40"/>
      <c r="K105" s="40"/>
      <c r="L105" s="40">
        <f t="shared" si="1"/>
        <v>0</v>
      </c>
      <c r="M105" s="4"/>
    </row>
    <row r="106" spans="2:13" x14ac:dyDescent="0.25">
      <c r="B106" s="4"/>
      <c r="C106" s="42"/>
      <c r="D106" s="40"/>
      <c r="E106" s="40"/>
      <c r="F106" s="41"/>
      <c r="G106" s="40"/>
      <c r="H106" s="40"/>
      <c r="I106" s="40"/>
      <c r="J106" s="40"/>
      <c r="K106" s="40"/>
      <c r="L106" s="40">
        <f t="shared" si="1"/>
        <v>0</v>
      </c>
      <c r="M106" s="4"/>
    </row>
    <row r="107" spans="2:13" x14ac:dyDescent="0.25">
      <c r="B107" s="4"/>
      <c r="C107" s="42"/>
      <c r="D107" s="40"/>
      <c r="E107" s="40"/>
      <c r="F107" s="41"/>
      <c r="G107" s="40"/>
      <c r="H107" s="40"/>
      <c r="I107" s="40"/>
      <c r="J107" s="40"/>
      <c r="K107" s="40"/>
      <c r="L107" s="40">
        <f t="shared" si="1"/>
        <v>0</v>
      </c>
      <c r="M107" s="4"/>
    </row>
    <row r="108" spans="2:13" x14ac:dyDescent="0.25">
      <c r="B108" s="4"/>
      <c r="C108" s="42"/>
      <c r="D108" s="40"/>
      <c r="E108" s="40"/>
      <c r="F108" s="41"/>
      <c r="G108" s="40"/>
      <c r="H108" s="40"/>
      <c r="I108" s="40"/>
      <c r="J108" s="40"/>
      <c r="K108" s="40"/>
      <c r="L108" s="40">
        <f t="shared" si="1"/>
        <v>0</v>
      </c>
      <c r="M108" s="4"/>
    </row>
    <row r="109" spans="2:13" x14ac:dyDescent="0.25">
      <c r="B109" s="4"/>
      <c r="C109" s="42"/>
      <c r="D109" s="40"/>
      <c r="E109" s="40"/>
      <c r="F109" s="41"/>
      <c r="G109" s="40"/>
      <c r="H109" s="40"/>
      <c r="I109" s="40"/>
      <c r="J109" s="40"/>
      <c r="K109" s="40"/>
      <c r="L109" s="40">
        <f t="shared" si="1"/>
        <v>0</v>
      </c>
      <c r="M109" s="4"/>
    </row>
    <row r="110" spans="2:13" x14ac:dyDescent="0.25">
      <c r="B110" s="4"/>
      <c r="C110" s="42"/>
      <c r="D110" s="40"/>
      <c r="E110" s="40"/>
      <c r="F110" s="41"/>
      <c r="G110" s="40"/>
      <c r="H110" s="40"/>
      <c r="I110" s="40"/>
      <c r="J110" s="40"/>
      <c r="K110" s="40"/>
      <c r="L110" s="40">
        <f t="shared" si="1"/>
        <v>0</v>
      </c>
      <c r="M110" s="4"/>
    </row>
    <row r="111" spans="2:13" x14ac:dyDescent="0.25">
      <c r="B111" s="4"/>
      <c r="C111" s="42"/>
      <c r="D111" s="40"/>
      <c r="E111" s="40"/>
      <c r="F111" s="41"/>
      <c r="G111" s="40"/>
      <c r="H111" s="40"/>
      <c r="I111" s="40"/>
      <c r="J111" s="40"/>
      <c r="K111" s="40"/>
      <c r="L111" s="40">
        <f t="shared" si="1"/>
        <v>0</v>
      </c>
      <c r="M111" s="4"/>
    </row>
    <row r="112" spans="2:13" x14ac:dyDescent="0.25">
      <c r="B112" s="4"/>
      <c r="C112" s="42"/>
      <c r="D112" s="40"/>
      <c r="E112" s="40"/>
      <c r="F112" s="41"/>
      <c r="G112" s="40"/>
      <c r="H112" s="40"/>
      <c r="I112" s="40"/>
      <c r="J112" s="40"/>
      <c r="K112" s="40"/>
      <c r="L112" s="40">
        <f t="shared" si="1"/>
        <v>0</v>
      </c>
      <c r="M112" s="4"/>
    </row>
    <row r="113" spans="2:13" x14ac:dyDescent="0.25">
      <c r="B113" s="4"/>
      <c r="C113" s="42"/>
      <c r="D113" s="40"/>
      <c r="E113" s="40"/>
      <c r="F113" s="41"/>
      <c r="G113" s="40"/>
      <c r="H113" s="40"/>
      <c r="I113" s="40"/>
      <c r="J113" s="40"/>
      <c r="K113" s="40"/>
      <c r="L113" s="40">
        <f t="shared" si="1"/>
        <v>0</v>
      </c>
      <c r="M113" s="4"/>
    </row>
    <row r="114" spans="2:13" x14ac:dyDescent="0.25">
      <c r="B114" s="4"/>
      <c r="C114" s="42"/>
      <c r="D114" s="40"/>
      <c r="E114" s="40"/>
      <c r="F114" s="41"/>
      <c r="G114" s="40"/>
      <c r="H114" s="40"/>
      <c r="I114" s="40"/>
      <c r="J114" s="40"/>
      <c r="K114" s="40"/>
      <c r="L114" s="40">
        <f t="shared" si="1"/>
        <v>0</v>
      </c>
      <c r="M114" s="4"/>
    </row>
    <row r="115" spans="2:13" x14ac:dyDescent="0.25">
      <c r="B115" s="4"/>
      <c r="C115" s="42"/>
      <c r="D115" s="40"/>
      <c r="E115" s="40"/>
      <c r="F115" s="41"/>
      <c r="G115" s="40"/>
      <c r="H115" s="40"/>
      <c r="I115" s="40"/>
      <c r="J115" s="40"/>
      <c r="K115" s="40"/>
      <c r="L115" s="40">
        <f t="shared" si="1"/>
        <v>0</v>
      </c>
      <c r="M115" s="4"/>
    </row>
    <row r="116" spans="2:13" x14ac:dyDescent="0.25">
      <c r="B116" s="4"/>
      <c r="C116" s="42"/>
      <c r="D116" s="40"/>
      <c r="E116" s="40"/>
      <c r="F116" s="41"/>
      <c r="G116" s="40"/>
      <c r="H116" s="40"/>
      <c r="I116" s="40"/>
      <c r="J116" s="40"/>
      <c r="K116" s="40"/>
      <c r="L116" s="40">
        <f t="shared" si="1"/>
        <v>0</v>
      </c>
      <c r="M116" s="4"/>
    </row>
    <row r="117" spans="2:13" x14ac:dyDescent="0.25">
      <c r="B117" s="4"/>
      <c r="C117" s="42"/>
      <c r="D117" s="40"/>
      <c r="E117" s="40"/>
      <c r="F117" s="41"/>
      <c r="G117" s="40"/>
      <c r="H117" s="40"/>
      <c r="I117" s="40"/>
      <c r="J117" s="40"/>
      <c r="K117" s="40"/>
      <c r="L117" s="40">
        <f t="shared" si="1"/>
        <v>0</v>
      </c>
      <c r="M117" s="4"/>
    </row>
    <row r="118" spans="2:13" x14ac:dyDescent="0.25">
      <c r="B118" s="4"/>
      <c r="C118" s="42"/>
      <c r="D118" s="40"/>
      <c r="E118" s="40"/>
      <c r="F118" s="41"/>
      <c r="G118" s="40"/>
      <c r="H118" s="40"/>
      <c r="I118" s="40"/>
      <c r="J118" s="40"/>
      <c r="K118" s="40"/>
      <c r="L118" s="40">
        <f t="shared" si="1"/>
        <v>0</v>
      </c>
      <c r="M118" s="4"/>
    </row>
    <row r="119" spans="2:13" x14ac:dyDescent="0.25">
      <c r="B119" s="4"/>
      <c r="C119" s="42"/>
      <c r="D119" s="40"/>
      <c r="E119" s="40"/>
      <c r="F119" s="41"/>
      <c r="G119" s="40"/>
      <c r="H119" s="40"/>
      <c r="I119" s="40"/>
      <c r="J119" s="40"/>
      <c r="K119" s="40"/>
      <c r="L119" s="40">
        <f t="shared" si="1"/>
        <v>0</v>
      </c>
      <c r="M119" s="4"/>
    </row>
    <row r="120" spans="2:13" x14ac:dyDescent="0.25">
      <c r="B120" s="4"/>
      <c r="C120" s="42"/>
      <c r="D120" s="40"/>
      <c r="E120" s="40"/>
      <c r="F120" s="41"/>
      <c r="G120" s="40"/>
      <c r="H120" s="40"/>
      <c r="I120" s="40"/>
      <c r="J120" s="40"/>
      <c r="K120" s="40"/>
      <c r="L120" s="40">
        <f t="shared" si="1"/>
        <v>0</v>
      </c>
      <c r="M120" s="4"/>
    </row>
    <row r="121" spans="2:13" x14ac:dyDescent="0.25">
      <c r="B121" s="4"/>
      <c r="C121" s="42"/>
      <c r="D121" s="40"/>
      <c r="E121" s="40"/>
      <c r="F121" s="41"/>
      <c r="G121" s="40"/>
      <c r="H121" s="40"/>
      <c r="I121" s="40"/>
      <c r="J121" s="40"/>
      <c r="K121" s="40"/>
      <c r="L121" s="40">
        <f t="shared" si="1"/>
        <v>0</v>
      </c>
      <c r="M121" s="4"/>
    </row>
    <row r="122" spans="2:13" x14ac:dyDescent="0.25">
      <c r="B122" s="4"/>
      <c r="C122" s="42"/>
      <c r="D122" s="40"/>
      <c r="E122" s="40"/>
      <c r="F122" s="41"/>
      <c r="G122" s="40"/>
      <c r="H122" s="40"/>
      <c r="I122" s="40"/>
      <c r="J122" s="40"/>
      <c r="K122" s="40"/>
      <c r="L122" s="40">
        <f t="shared" si="1"/>
        <v>0</v>
      </c>
      <c r="M122" s="4"/>
    </row>
    <row r="123" spans="2:13" x14ac:dyDescent="0.25">
      <c r="B123" s="4"/>
      <c r="C123" s="42"/>
      <c r="D123" s="40"/>
      <c r="E123" s="40"/>
      <c r="F123" s="41"/>
      <c r="G123" s="40"/>
      <c r="H123" s="40"/>
      <c r="I123" s="40"/>
      <c r="J123" s="40"/>
      <c r="K123" s="40"/>
      <c r="L123" s="40">
        <f t="shared" si="1"/>
        <v>0</v>
      </c>
      <c r="M123" s="4"/>
    </row>
    <row r="124" spans="2:13" x14ac:dyDescent="0.25">
      <c r="B124" s="4"/>
      <c r="C124" s="42"/>
      <c r="D124" s="40"/>
      <c r="E124" s="40"/>
      <c r="F124" s="41"/>
      <c r="G124" s="40"/>
      <c r="H124" s="40"/>
      <c r="I124" s="40"/>
      <c r="J124" s="40"/>
      <c r="K124" s="40"/>
      <c r="L124" s="40">
        <f t="shared" si="1"/>
        <v>0</v>
      </c>
      <c r="M124" s="4"/>
    </row>
    <row r="125" spans="2:13" x14ac:dyDescent="0.25">
      <c r="B125" s="4"/>
      <c r="C125" s="42"/>
      <c r="D125" s="40"/>
      <c r="E125" s="40"/>
      <c r="F125" s="41"/>
      <c r="G125" s="40"/>
      <c r="H125" s="40"/>
      <c r="I125" s="40"/>
      <c r="J125" s="40"/>
      <c r="K125" s="40"/>
      <c r="L125" s="40">
        <f t="shared" si="1"/>
        <v>0</v>
      </c>
      <c r="M125" s="4"/>
    </row>
    <row r="126" spans="2:13" x14ac:dyDescent="0.25">
      <c r="B126" s="4"/>
      <c r="C126" s="42"/>
      <c r="D126" s="40"/>
      <c r="E126" s="40"/>
      <c r="F126" s="41"/>
      <c r="G126" s="40"/>
      <c r="H126" s="40"/>
      <c r="I126" s="40"/>
      <c r="J126" s="40"/>
      <c r="K126" s="40"/>
      <c r="L126" s="40">
        <f t="shared" si="1"/>
        <v>0</v>
      </c>
      <c r="M126" s="4"/>
    </row>
    <row r="127" spans="2:13" x14ac:dyDescent="0.25">
      <c r="B127" s="4"/>
      <c r="C127" s="42"/>
      <c r="D127" s="40"/>
      <c r="E127" s="40"/>
      <c r="F127" s="41"/>
      <c r="G127" s="40"/>
      <c r="H127" s="40"/>
      <c r="I127" s="40"/>
      <c r="J127" s="40"/>
      <c r="K127" s="40"/>
      <c r="L127" s="40">
        <f t="shared" si="1"/>
        <v>0</v>
      </c>
      <c r="M127" s="4"/>
    </row>
    <row r="128" spans="2:13" x14ac:dyDescent="0.25">
      <c r="B128" s="4"/>
      <c r="C128" s="42"/>
      <c r="D128" s="40"/>
      <c r="E128" s="40"/>
      <c r="F128" s="41"/>
      <c r="G128" s="40"/>
      <c r="H128" s="40"/>
      <c r="I128" s="40"/>
      <c r="J128" s="40"/>
      <c r="K128" s="40"/>
      <c r="L128" s="40">
        <f t="shared" si="1"/>
        <v>0</v>
      </c>
      <c r="M128" s="4"/>
    </row>
    <row r="129" spans="2:13" x14ac:dyDescent="0.25">
      <c r="B129" s="4"/>
      <c r="C129" s="42"/>
      <c r="D129" s="40"/>
      <c r="E129" s="40"/>
      <c r="F129" s="41"/>
      <c r="G129" s="40"/>
      <c r="H129" s="40"/>
      <c r="I129" s="40"/>
      <c r="J129" s="40"/>
      <c r="K129" s="40"/>
      <c r="L129" s="40">
        <f t="shared" si="1"/>
        <v>0</v>
      </c>
      <c r="M129" s="4"/>
    </row>
    <row r="130" spans="2:13" x14ac:dyDescent="0.25">
      <c r="B130" s="4"/>
      <c r="C130" s="42"/>
      <c r="D130" s="40"/>
      <c r="E130" s="40"/>
      <c r="F130" s="41"/>
      <c r="G130" s="40"/>
      <c r="H130" s="40"/>
      <c r="I130" s="40"/>
      <c r="J130" s="40"/>
      <c r="K130" s="40"/>
      <c r="L130" s="40">
        <f t="shared" si="1"/>
        <v>0</v>
      </c>
      <c r="M130" s="4"/>
    </row>
    <row r="131" spans="2:13" x14ac:dyDescent="0.25">
      <c r="B131" s="4"/>
      <c r="C131" s="42"/>
      <c r="D131" s="40"/>
      <c r="E131" s="40"/>
      <c r="F131" s="41"/>
      <c r="G131" s="40"/>
      <c r="H131" s="40"/>
      <c r="I131" s="40"/>
      <c r="J131" s="40"/>
      <c r="K131" s="40"/>
      <c r="L131" s="40">
        <f t="shared" si="1"/>
        <v>0</v>
      </c>
      <c r="M131" s="4"/>
    </row>
    <row r="132" spans="2:13" x14ac:dyDescent="0.25">
      <c r="B132" s="4"/>
      <c r="C132" s="42"/>
      <c r="D132" s="40"/>
      <c r="E132" s="40"/>
      <c r="F132" s="41"/>
      <c r="G132" s="40"/>
      <c r="H132" s="40"/>
      <c r="I132" s="40"/>
      <c r="J132" s="40"/>
      <c r="K132" s="40"/>
      <c r="L132" s="40">
        <f t="shared" si="1"/>
        <v>0</v>
      </c>
      <c r="M132" s="4"/>
    </row>
    <row r="133" spans="2:13" x14ac:dyDescent="0.25">
      <c r="B133" s="4"/>
      <c r="C133" s="42"/>
      <c r="D133" s="40"/>
      <c r="E133" s="40"/>
      <c r="F133" s="41"/>
      <c r="G133" s="40"/>
      <c r="H133" s="40"/>
      <c r="I133" s="40"/>
      <c r="J133" s="40"/>
      <c r="K133" s="40"/>
      <c r="L133" s="40">
        <f t="shared" si="1"/>
        <v>0</v>
      </c>
      <c r="M133" s="4"/>
    </row>
    <row r="134" spans="2:13" x14ac:dyDescent="0.25">
      <c r="B134" s="4"/>
      <c r="C134" s="42"/>
      <c r="D134" s="40"/>
      <c r="E134" s="40"/>
      <c r="F134" s="41"/>
      <c r="G134" s="40"/>
      <c r="H134" s="40"/>
      <c r="I134" s="40"/>
      <c r="J134" s="40"/>
      <c r="K134" s="40"/>
      <c r="L134" s="40">
        <f t="shared" si="1"/>
        <v>0</v>
      </c>
      <c r="M134" s="4"/>
    </row>
    <row r="135" spans="2:13" x14ac:dyDescent="0.25">
      <c r="B135" s="4"/>
      <c r="C135" s="42"/>
      <c r="D135" s="40"/>
      <c r="E135" s="40"/>
      <c r="F135" s="41"/>
      <c r="G135" s="40"/>
      <c r="H135" s="40"/>
      <c r="I135" s="40"/>
      <c r="J135" s="40"/>
      <c r="K135" s="40"/>
      <c r="L135" s="40">
        <f t="shared" si="1"/>
        <v>0</v>
      </c>
      <c r="M135" s="4"/>
    </row>
    <row r="136" spans="2:13" x14ac:dyDescent="0.25">
      <c r="B136" s="4"/>
      <c r="C136" s="42"/>
      <c r="D136" s="40"/>
      <c r="E136" s="40"/>
      <c r="F136" s="41"/>
      <c r="G136" s="40"/>
      <c r="H136" s="40"/>
      <c r="I136" s="40"/>
      <c r="J136" s="40"/>
      <c r="K136" s="40"/>
      <c r="L136" s="40">
        <f t="shared" ref="L136:L187" si="2">SUM(G136:K136)</f>
        <v>0</v>
      </c>
      <c r="M136" s="4"/>
    </row>
    <row r="137" spans="2:13" x14ac:dyDescent="0.25">
      <c r="B137" s="4"/>
      <c r="C137" s="42"/>
      <c r="D137" s="40"/>
      <c r="E137" s="40"/>
      <c r="F137" s="41"/>
      <c r="G137" s="40"/>
      <c r="H137" s="40"/>
      <c r="I137" s="40"/>
      <c r="J137" s="40"/>
      <c r="K137" s="40"/>
      <c r="L137" s="40">
        <f t="shared" si="2"/>
        <v>0</v>
      </c>
      <c r="M137" s="4"/>
    </row>
    <row r="138" spans="2:13" x14ac:dyDescent="0.25">
      <c r="B138" s="4"/>
      <c r="C138" s="42"/>
      <c r="D138" s="40"/>
      <c r="E138" s="40"/>
      <c r="F138" s="41"/>
      <c r="G138" s="40"/>
      <c r="H138" s="40"/>
      <c r="I138" s="40"/>
      <c r="J138" s="40"/>
      <c r="K138" s="40"/>
      <c r="L138" s="40">
        <f t="shared" si="2"/>
        <v>0</v>
      </c>
      <c r="M138" s="4"/>
    </row>
    <row r="139" spans="2:13" x14ac:dyDescent="0.25">
      <c r="B139" s="4"/>
      <c r="C139" s="42"/>
      <c r="D139" s="40"/>
      <c r="E139" s="40"/>
      <c r="F139" s="41"/>
      <c r="G139" s="40"/>
      <c r="H139" s="40"/>
      <c r="I139" s="40"/>
      <c r="J139" s="40"/>
      <c r="K139" s="40"/>
      <c r="L139" s="40">
        <f t="shared" si="2"/>
        <v>0</v>
      </c>
      <c r="M139" s="4"/>
    </row>
    <row r="140" spans="2:13" x14ac:dyDescent="0.25">
      <c r="B140" s="4"/>
      <c r="C140" s="42"/>
      <c r="D140" s="40"/>
      <c r="E140" s="40"/>
      <c r="F140" s="41"/>
      <c r="G140" s="40"/>
      <c r="H140" s="40"/>
      <c r="I140" s="40"/>
      <c r="J140" s="40"/>
      <c r="K140" s="40"/>
      <c r="L140" s="40">
        <f t="shared" si="2"/>
        <v>0</v>
      </c>
      <c r="M140" s="4"/>
    </row>
    <row r="141" spans="2:13" x14ac:dyDescent="0.25">
      <c r="B141" s="4"/>
      <c r="C141" s="42"/>
      <c r="D141" s="40"/>
      <c r="E141" s="40"/>
      <c r="F141" s="41"/>
      <c r="G141" s="40"/>
      <c r="H141" s="40"/>
      <c r="I141" s="40"/>
      <c r="J141" s="40"/>
      <c r="K141" s="40"/>
      <c r="L141" s="40">
        <f t="shared" si="2"/>
        <v>0</v>
      </c>
      <c r="M141" s="4"/>
    </row>
    <row r="142" spans="2:13" x14ac:dyDescent="0.25">
      <c r="B142" s="4"/>
      <c r="C142" s="42"/>
      <c r="D142" s="40"/>
      <c r="E142" s="40"/>
      <c r="F142" s="41"/>
      <c r="G142" s="40"/>
      <c r="H142" s="40"/>
      <c r="I142" s="40"/>
      <c r="J142" s="40"/>
      <c r="K142" s="40"/>
      <c r="L142" s="40">
        <f t="shared" si="2"/>
        <v>0</v>
      </c>
      <c r="M142" s="4"/>
    </row>
    <row r="143" spans="2:13" x14ac:dyDescent="0.25">
      <c r="B143" s="4"/>
      <c r="C143" s="42"/>
      <c r="D143" s="40"/>
      <c r="E143" s="40"/>
      <c r="F143" s="41"/>
      <c r="G143" s="40"/>
      <c r="H143" s="40"/>
      <c r="I143" s="40"/>
      <c r="J143" s="40"/>
      <c r="K143" s="40"/>
      <c r="L143" s="40">
        <f t="shared" si="2"/>
        <v>0</v>
      </c>
      <c r="M143" s="4"/>
    </row>
    <row r="144" spans="2:13" x14ac:dyDescent="0.25">
      <c r="B144" s="4"/>
      <c r="C144" s="42"/>
      <c r="D144" s="40"/>
      <c r="E144" s="40"/>
      <c r="F144" s="41"/>
      <c r="G144" s="40"/>
      <c r="H144" s="40"/>
      <c r="I144" s="40"/>
      <c r="J144" s="40"/>
      <c r="K144" s="40"/>
      <c r="L144" s="40">
        <f t="shared" si="2"/>
        <v>0</v>
      </c>
      <c r="M144" s="4"/>
    </row>
    <row r="145" spans="2:13" x14ac:dyDescent="0.25">
      <c r="B145" s="4"/>
      <c r="C145" s="42"/>
      <c r="D145" s="40"/>
      <c r="E145" s="40"/>
      <c r="F145" s="41"/>
      <c r="G145" s="40"/>
      <c r="H145" s="40"/>
      <c r="I145" s="40"/>
      <c r="J145" s="40"/>
      <c r="K145" s="40"/>
      <c r="L145" s="40">
        <f t="shared" si="2"/>
        <v>0</v>
      </c>
      <c r="M145" s="4"/>
    </row>
    <row r="146" spans="2:13" x14ac:dyDescent="0.25">
      <c r="B146" s="4"/>
      <c r="C146" s="42"/>
      <c r="D146" s="40"/>
      <c r="E146" s="40"/>
      <c r="F146" s="41"/>
      <c r="G146" s="40"/>
      <c r="H146" s="40"/>
      <c r="I146" s="40"/>
      <c r="J146" s="40"/>
      <c r="K146" s="40"/>
      <c r="L146" s="40">
        <f t="shared" si="2"/>
        <v>0</v>
      </c>
      <c r="M146" s="4"/>
    </row>
    <row r="147" spans="2:13" x14ac:dyDescent="0.25">
      <c r="B147" s="4"/>
      <c r="C147" s="42"/>
      <c r="D147" s="40"/>
      <c r="E147" s="40"/>
      <c r="F147" s="41"/>
      <c r="G147" s="40"/>
      <c r="H147" s="40"/>
      <c r="I147" s="40"/>
      <c r="J147" s="40"/>
      <c r="K147" s="40"/>
      <c r="L147" s="40">
        <f t="shared" si="2"/>
        <v>0</v>
      </c>
      <c r="M147" s="4"/>
    </row>
    <row r="148" spans="2:13" x14ac:dyDescent="0.25">
      <c r="B148" s="4"/>
      <c r="C148" s="42"/>
      <c r="D148" s="40"/>
      <c r="E148" s="40"/>
      <c r="F148" s="41"/>
      <c r="G148" s="40"/>
      <c r="H148" s="40"/>
      <c r="I148" s="40"/>
      <c r="J148" s="40"/>
      <c r="K148" s="40"/>
      <c r="L148" s="40">
        <f t="shared" si="2"/>
        <v>0</v>
      </c>
      <c r="M148" s="4"/>
    </row>
    <row r="149" spans="2:13" x14ac:dyDescent="0.25">
      <c r="B149" s="4"/>
      <c r="C149" s="42"/>
      <c r="D149" s="40"/>
      <c r="E149" s="40"/>
      <c r="F149" s="41"/>
      <c r="G149" s="40"/>
      <c r="H149" s="40"/>
      <c r="I149" s="40"/>
      <c r="J149" s="40"/>
      <c r="K149" s="40"/>
      <c r="L149" s="40">
        <f t="shared" si="2"/>
        <v>0</v>
      </c>
      <c r="M149" s="4"/>
    </row>
    <row r="150" spans="2:13" x14ac:dyDescent="0.25">
      <c r="B150" s="4"/>
      <c r="C150" s="42"/>
      <c r="D150" s="40"/>
      <c r="E150" s="40"/>
      <c r="F150" s="41"/>
      <c r="G150" s="40"/>
      <c r="H150" s="40"/>
      <c r="I150" s="40"/>
      <c r="J150" s="40"/>
      <c r="K150" s="40"/>
      <c r="L150" s="40">
        <f t="shared" si="2"/>
        <v>0</v>
      </c>
      <c r="M150" s="4"/>
    </row>
    <row r="151" spans="2:13" x14ac:dyDescent="0.25">
      <c r="B151" s="4"/>
      <c r="C151" s="42"/>
      <c r="D151" s="40"/>
      <c r="E151" s="40"/>
      <c r="F151" s="41"/>
      <c r="G151" s="40"/>
      <c r="H151" s="40"/>
      <c r="I151" s="40"/>
      <c r="J151" s="40"/>
      <c r="K151" s="40"/>
      <c r="L151" s="40">
        <f t="shared" si="2"/>
        <v>0</v>
      </c>
      <c r="M151" s="4"/>
    </row>
    <row r="152" spans="2:13" x14ac:dyDescent="0.25">
      <c r="B152" s="4"/>
      <c r="C152" s="42"/>
      <c r="D152" s="40"/>
      <c r="E152" s="40"/>
      <c r="F152" s="41"/>
      <c r="G152" s="40"/>
      <c r="H152" s="40"/>
      <c r="I152" s="40"/>
      <c r="J152" s="40"/>
      <c r="K152" s="40"/>
      <c r="L152" s="40">
        <f t="shared" si="2"/>
        <v>0</v>
      </c>
      <c r="M152" s="4"/>
    </row>
    <row r="153" spans="2:13" x14ac:dyDescent="0.25">
      <c r="B153" s="4"/>
      <c r="C153" s="42"/>
      <c r="D153" s="40"/>
      <c r="E153" s="40"/>
      <c r="F153" s="41"/>
      <c r="G153" s="40"/>
      <c r="H153" s="40"/>
      <c r="I153" s="40"/>
      <c r="J153" s="40"/>
      <c r="K153" s="40"/>
      <c r="L153" s="40">
        <f t="shared" si="2"/>
        <v>0</v>
      </c>
      <c r="M153" s="4"/>
    </row>
    <row r="154" spans="2:13" x14ac:dyDescent="0.25">
      <c r="B154" s="4"/>
      <c r="C154" s="42"/>
      <c r="D154" s="40"/>
      <c r="E154" s="40"/>
      <c r="F154" s="41"/>
      <c r="G154" s="40"/>
      <c r="H154" s="40"/>
      <c r="I154" s="40"/>
      <c r="J154" s="40"/>
      <c r="K154" s="40"/>
      <c r="L154" s="40">
        <f t="shared" si="2"/>
        <v>0</v>
      </c>
      <c r="M154" s="4"/>
    </row>
    <row r="155" spans="2:13" x14ac:dyDescent="0.25">
      <c r="B155" s="4"/>
      <c r="C155" s="42"/>
      <c r="D155" s="40"/>
      <c r="E155" s="40"/>
      <c r="F155" s="41"/>
      <c r="G155" s="40"/>
      <c r="H155" s="40"/>
      <c r="I155" s="40"/>
      <c r="J155" s="40"/>
      <c r="K155" s="40"/>
      <c r="L155" s="40">
        <f t="shared" si="2"/>
        <v>0</v>
      </c>
      <c r="M155" s="4"/>
    </row>
    <row r="156" spans="2:13" x14ac:dyDescent="0.25">
      <c r="B156" s="4"/>
      <c r="C156" s="42"/>
      <c r="D156" s="40"/>
      <c r="E156" s="40"/>
      <c r="F156" s="41"/>
      <c r="G156" s="40"/>
      <c r="H156" s="40"/>
      <c r="I156" s="40"/>
      <c r="J156" s="40"/>
      <c r="K156" s="40"/>
      <c r="L156" s="40">
        <f t="shared" si="2"/>
        <v>0</v>
      </c>
      <c r="M156" s="4"/>
    </row>
    <row r="157" spans="2:13" x14ac:dyDescent="0.25">
      <c r="B157" s="4"/>
      <c r="C157" s="42"/>
      <c r="D157" s="40"/>
      <c r="E157" s="40"/>
      <c r="F157" s="41"/>
      <c r="G157" s="40"/>
      <c r="H157" s="40"/>
      <c r="I157" s="40"/>
      <c r="J157" s="40"/>
      <c r="K157" s="40"/>
      <c r="L157" s="40">
        <f t="shared" si="2"/>
        <v>0</v>
      </c>
      <c r="M157" s="4"/>
    </row>
    <row r="158" spans="2:13" x14ac:dyDescent="0.25">
      <c r="B158" s="4"/>
      <c r="C158" s="42"/>
      <c r="D158" s="40"/>
      <c r="E158" s="40"/>
      <c r="F158" s="41"/>
      <c r="G158" s="40"/>
      <c r="H158" s="40"/>
      <c r="I158" s="40"/>
      <c r="J158" s="40"/>
      <c r="K158" s="40"/>
      <c r="L158" s="40">
        <f t="shared" si="2"/>
        <v>0</v>
      </c>
      <c r="M158" s="4"/>
    </row>
    <row r="159" spans="2:13" x14ac:dyDescent="0.25">
      <c r="B159" s="4"/>
      <c r="C159" s="42"/>
      <c r="D159" s="40"/>
      <c r="E159" s="40"/>
      <c r="F159" s="41"/>
      <c r="G159" s="40"/>
      <c r="H159" s="40"/>
      <c r="I159" s="40"/>
      <c r="J159" s="40"/>
      <c r="K159" s="40"/>
      <c r="L159" s="40">
        <f t="shared" si="2"/>
        <v>0</v>
      </c>
      <c r="M159" s="4"/>
    </row>
    <row r="160" spans="2:13" x14ac:dyDescent="0.25">
      <c r="B160" s="4"/>
      <c r="C160" s="42"/>
      <c r="D160" s="40"/>
      <c r="E160" s="40"/>
      <c r="F160" s="41"/>
      <c r="G160" s="40"/>
      <c r="H160" s="40"/>
      <c r="I160" s="40"/>
      <c r="J160" s="40"/>
      <c r="K160" s="40"/>
      <c r="L160" s="40">
        <f t="shared" si="2"/>
        <v>0</v>
      </c>
      <c r="M160" s="4"/>
    </row>
    <row r="161" spans="2:13" x14ac:dyDescent="0.25">
      <c r="B161" s="4"/>
      <c r="C161" s="42"/>
      <c r="D161" s="40"/>
      <c r="E161" s="40"/>
      <c r="F161" s="41"/>
      <c r="G161" s="40"/>
      <c r="H161" s="40"/>
      <c r="I161" s="40"/>
      <c r="J161" s="40"/>
      <c r="K161" s="40"/>
      <c r="L161" s="40">
        <f t="shared" si="2"/>
        <v>0</v>
      </c>
      <c r="M161" s="4"/>
    </row>
    <row r="162" spans="2:13" x14ac:dyDescent="0.25">
      <c r="B162" s="4"/>
      <c r="C162" s="42"/>
      <c r="D162" s="40"/>
      <c r="E162" s="40"/>
      <c r="F162" s="41"/>
      <c r="G162" s="40"/>
      <c r="H162" s="40"/>
      <c r="I162" s="40"/>
      <c r="J162" s="40"/>
      <c r="K162" s="40"/>
      <c r="L162" s="40">
        <f t="shared" si="2"/>
        <v>0</v>
      </c>
      <c r="M162" s="4"/>
    </row>
    <row r="163" spans="2:13" x14ac:dyDescent="0.25">
      <c r="B163" s="4"/>
      <c r="C163" s="42"/>
      <c r="D163" s="40"/>
      <c r="E163" s="40"/>
      <c r="F163" s="41"/>
      <c r="G163" s="40"/>
      <c r="H163" s="40"/>
      <c r="I163" s="40"/>
      <c r="J163" s="40"/>
      <c r="K163" s="40"/>
      <c r="L163" s="40">
        <f t="shared" si="2"/>
        <v>0</v>
      </c>
      <c r="M163" s="4"/>
    </row>
    <row r="164" spans="2:13" x14ac:dyDescent="0.25">
      <c r="B164" s="4"/>
      <c r="C164" s="42"/>
      <c r="D164" s="40"/>
      <c r="E164" s="40"/>
      <c r="F164" s="41"/>
      <c r="G164" s="40"/>
      <c r="H164" s="40"/>
      <c r="I164" s="40"/>
      <c r="J164" s="40"/>
      <c r="K164" s="40"/>
      <c r="L164" s="40">
        <f t="shared" si="2"/>
        <v>0</v>
      </c>
      <c r="M164" s="4"/>
    </row>
    <row r="165" spans="2:13" x14ac:dyDescent="0.25">
      <c r="B165" s="4"/>
      <c r="C165" s="42"/>
      <c r="D165" s="40"/>
      <c r="E165" s="40"/>
      <c r="F165" s="41"/>
      <c r="G165" s="40"/>
      <c r="H165" s="40"/>
      <c r="I165" s="40"/>
      <c r="J165" s="40"/>
      <c r="K165" s="40"/>
      <c r="L165" s="40">
        <f t="shared" si="2"/>
        <v>0</v>
      </c>
      <c r="M165" s="4"/>
    </row>
    <row r="166" spans="2:13" x14ac:dyDescent="0.25">
      <c r="B166" s="4"/>
      <c r="C166" s="42"/>
      <c r="D166" s="40"/>
      <c r="E166" s="40"/>
      <c r="F166" s="41"/>
      <c r="G166" s="40"/>
      <c r="H166" s="40"/>
      <c r="I166" s="40"/>
      <c r="J166" s="40"/>
      <c r="K166" s="40"/>
      <c r="L166" s="40">
        <f t="shared" si="2"/>
        <v>0</v>
      </c>
      <c r="M166" s="4"/>
    </row>
    <row r="167" spans="2:13" x14ac:dyDescent="0.25">
      <c r="B167" s="4"/>
      <c r="C167" s="42"/>
      <c r="D167" s="40"/>
      <c r="E167" s="40"/>
      <c r="F167" s="41"/>
      <c r="G167" s="40"/>
      <c r="H167" s="40"/>
      <c r="I167" s="40"/>
      <c r="J167" s="40"/>
      <c r="K167" s="40"/>
      <c r="L167" s="40">
        <f t="shared" si="2"/>
        <v>0</v>
      </c>
      <c r="M167" s="4"/>
    </row>
    <row r="168" spans="2:13" x14ac:dyDescent="0.25">
      <c r="B168" s="4"/>
      <c r="C168" s="42"/>
      <c r="D168" s="40"/>
      <c r="E168" s="40"/>
      <c r="F168" s="41"/>
      <c r="G168" s="40"/>
      <c r="H168" s="40"/>
      <c r="I168" s="40"/>
      <c r="J168" s="40"/>
      <c r="K168" s="40"/>
      <c r="L168" s="40">
        <f t="shared" si="2"/>
        <v>0</v>
      </c>
      <c r="M168" s="4"/>
    </row>
    <row r="169" spans="2:13" x14ac:dyDescent="0.25">
      <c r="B169" s="4"/>
      <c r="C169" s="42"/>
      <c r="D169" s="40"/>
      <c r="E169" s="40"/>
      <c r="F169" s="41"/>
      <c r="G169" s="40"/>
      <c r="H169" s="40"/>
      <c r="I169" s="40"/>
      <c r="J169" s="40"/>
      <c r="K169" s="40"/>
      <c r="L169" s="40">
        <f t="shared" si="2"/>
        <v>0</v>
      </c>
      <c r="M169" s="4"/>
    </row>
    <row r="170" spans="2:13" x14ac:dyDescent="0.25">
      <c r="B170" s="4"/>
      <c r="C170" s="42"/>
      <c r="D170" s="40"/>
      <c r="E170" s="40"/>
      <c r="F170" s="41"/>
      <c r="G170" s="40"/>
      <c r="H170" s="40"/>
      <c r="I170" s="40"/>
      <c r="J170" s="40"/>
      <c r="K170" s="40"/>
      <c r="L170" s="40">
        <f t="shared" si="2"/>
        <v>0</v>
      </c>
      <c r="M170" s="4"/>
    </row>
    <row r="171" spans="2:13" x14ac:dyDescent="0.25">
      <c r="B171" s="4"/>
      <c r="C171" s="42"/>
      <c r="D171" s="40"/>
      <c r="E171" s="40"/>
      <c r="F171" s="41"/>
      <c r="G171" s="40"/>
      <c r="H171" s="40"/>
      <c r="I171" s="40"/>
      <c r="J171" s="40"/>
      <c r="K171" s="40"/>
      <c r="L171" s="40">
        <f t="shared" si="2"/>
        <v>0</v>
      </c>
      <c r="M171" s="4"/>
    </row>
    <row r="172" spans="2:13" x14ac:dyDescent="0.25">
      <c r="B172" s="4"/>
      <c r="C172" s="42"/>
      <c r="D172" s="40"/>
      <c r="E172" s="40"/>
      <c r="F172" s="41"/>
      <c r="G172" s="40"/>
      <c r="H172" s="40"/>
      <c r="I172" s="40"/>
      <c r="J172" s="40"/>
      <c r="K172" s="40"/>
      <c r="L172" s="40">
        <f t="shared" si="2"/>
        <v>0</v>
      </c>
      <c r="M172" s="4"/>
    </row>
    <row r="173" spans="2:13" x14ac:dyDescent="0.25">
      <c r="B173" s="4"/>
      <c r="C173" s="42"/>
      <c r="D173" s="40"/>
      <c r="E173" s="40"/>
      <c r="F173" s="41"/>
      <c r="G173" s="40"/>
      <c r="H173" s="40"/>
      <c r="I173" s="40"/>
      <c r="J173" s="40"/>
      <c r="K173" s="40"/>
      <c r="L173" s="40">
        <f t="shared" si="2"/>
        <v>0</v>
      </c>
      <c r="M173" s="4"/>
    </row>
    <row r="174" spans="2:13" x14ac:dyDescent="0.25">
      <c r="B174" s="4"/>
      <c r="C174" s="42"/>
      <c r="D174" s="40"/>
      <c r="E174" s="40"/>
      <c r="F174" s="41"/>
      <c r="G174" s="40"/>
      <c r="H174" s="40"/>
      <c r="I174" s="40"/>
      <c r="J174" s="40"/>
      <c r="K174" s="40"/>
      <c r="L174" s="40">
        <f t="shared" si="2"/>
        <v>0</v>
      </c>
      <c r="M174" s="4"/>
    </row>
    <row r="175" spans="2:13" x14ac:dyDescent="0.25">
      <c r="B175" s="4"/>
      <c r="C175" s="42"/>
      <c r="D175" s="40"/>
      <c r="E175" s="40"/>
      <c r="F175" s="41"/>
      <c r="G175" s="40"/>
      <c r="H175" s="40"/>
      <c r="I175" s="40"/>
      <c r="J175" s="40"/>
      <c r="K175" s="40"/>
      <c r="L175" s="40">
        <f t="shared" si="2"/>
        <v>0</v>
      </c>
      <c r="M175" s="4"/>
    </row>
    <row r="176" spans="2:13" x14ac:dyDescent="0.25">
      <c r="B176" s="4"/>
      <c r="C176" s="42"/>
      <c r="D176" s="40"/>
      <c r="E176" s="40"/>
      <c r="F176" s="41"/>
      <c r="G176" s="40"/>
      <c r="H176" s="40"/>
      <c r="I176" s="40"/>
      <c r="J176" s="40"/>
      <c r="K176" s="40"/>
      <c r="L176" s="40">
        <f t="shared" si="2"/>
        <v>0</v>
      </c>
      <c r="M176" s="4"/>
    </row>
    <row r="177" spans="2:13" x14ac:dyDescent="0.25">
      <c r="B177" s="4"/>
      <c r="C177" s="42"/>
      <c r="D177" s="40"/>
      <c r="E177" s="40"/>
      <c r="F177" s="41"/>
      <c r="G177" s="40"/>
      <c r="H177" s="40"/>
      <c r="I177" s="40"/>
      <c r="J177" s="40"/>
      <c r="K177" s="40"/>
      <c r="L177" s="40">
        <f t="shared" si="2"/>
        <v>0</v>
      </c>
      <c r="M177" s="4"/>
    </row>
    <row r="178" spans="2:13" x14ac:dyDescent="0.25">
      <c r="B178" s="4"/>
      <c r="C178" s="42"/>
      <c r="D178" s="40"/>
      <c r="E178" s="40"/>
      <c r="F178" s="41"/>
      <c r="G178" s="40"/>
      <c r="H178" s="40"/>
      <c r="I178" s="40"/>
      <c r="J178" s="40"/>
      <c r="K178" s="40"/>
      <c r="L178" s="40">
        <f t="shared" si="2"/>
        <v>0</v>
      </c>
      <c r="M178" s="4"/>
    </row>
    <row r="179" spans="2:13" x14ac:dyDescent="0.25">
      <c r="B179" s="4"/>
      <c r="C179" s="42"/>
      <c r="D179" s="40"/>
      <c r="E179" s="40"/>
      <c r="F179" s="41"/>
      <c r="G179" s="40"/>
      <c r="H179" s="40"/>
      <c r="I179" s="40"/>
      <c r="J179" s="40"/>
      <c r="K179" s="40"/>
      <c r="L179" s="40">
        <f t="shared" ref="L179:L186" si="3">SUM(G179:K179)</f>
        <v>0</v>
      </c>
      <c r="M179" s="4"/>
    </row>
    <row r="180" spans="2:13" x14ac:dyDescent="0.25">
      <c r="B180" s="4"/>
      <c r="C180" s="42"/>
      <c r="D180" s="40"/>
      <c r="E180" s="40"/>
      <c r="F180" s="41"/>
      <c r="G180" s="40"/>
      <c r="H180" s="40"/>
      <c r="I180" s="40"/>
      <c r="J180" s="40"/>
      <c r="K180" s="40"/>
      <c r="L180" s="40">
        <f t="shared" si="3"/>
        <v>0</v>
      </c>
      <c r="M180" s="4"/>
    </row>
    <row r="181" spans="2:13" x14ac:dyDescent="0.25">
      <c r="B181" s="4"/>
      <c r="C181" s="42"/>
      <c r="D181" s="40"/>
      <c r="E181" s="40"/>
      <c r="F181" s="41"/>
      <c r="G181" s="40"/>
      <c r="H181" s="40"/>
      <c r="I181" s="40"/>
      <c r="J181" s="40"/>
      <c r="K181" s="40"/>
      <c r="L181" s="40">
        <f t="shared" si="3"/>
        <v>0</v>
      </c>
      <c r="M181" s="4"/>
    </row>
    <row r="182" spans="2:13" x14ac:dyDescent="0.25">
      <c r="B182" s="4"/>
      <c r="C182" s="42"/>
      <c r="D182" s="40"/>
      <c r="E182" s="40"/>
      <c r="F182" s="41"/>
      <c r="G182" s="40"/>
      <c r="H182" s="40"/>
      <c r="I182" s="40"/>
      <c r="J182" s="40"/>
      <c r="K182" s="40"/>
      <c r="L182" s="40">
        <f t="shared" si="3"/>
        <v>0</v>
      </c>
      <c r="M182" s="4"/>
    </row>
    <row r="183" spans="2:13" x14ac:dyDescent="0.25">
      <c r="B183" s="4"/>
      <c r="C183" s="42"/>
      <c r="D183" s="40"/>
      <c r="E183" s="40"/>
      <c r="F183" s="41"/>
      <c r="G183" s="40"/>
      <c r="H183" s="40"/>
      <c r="I183" s="40"/>
      <c r="J183" s="40"/>
      <c r="K183" s="40"/>
      <c r="L183" s="40">
        <f t="shared" si="3"/>
        <v>0</v>
      </c>
      <c r="M183" s="4"/>
    </row>
    <row r="184" spans="2:13" x14ac:dyDescent="0.25">
      <c r="B184" s="4"/>
      <c r="C184" s="42"/>
      <c r="D184" s="40"/>
      <c r="E184" s="40"/>
      <c r="F184" s="41"/>
      <c r="G184" s="40"/>
      <c r="H184" s="40"/>
      <c r="I184" s="40"/>
      <c r="J184" s="40"/>
      <c r="K184" s="40"/>
      <c r="L184" s="40">
        <f t="shared" si="3"/>
        <v>0</v>
      </c>
      <c r="M184" s="4"/>
    </row>
    <row r="185" spans="2:13" x14ac:dyDescent="0.25">
      <c r="B185" s="4"/>
      <c r="C185" s="42"/>
      <c r="E185" s="40"/>
      <c r="F185" s="41"/>
      <c r="G185" s="40"/>
      <c r="H185" s="40"/>
      <c r="I185" s="40"/>
      <c r="J185" s="40"/>
      <c r="K185" s="40"/>
      <c r="L185" s="40">
        <f t="shared" si="3"/>
        <v>0</v>
      </c>
      <c r="M185" s="4"/>
    </row>
    <row r="186" spans="2:13" x14ac:dyDescent="0.25">
      <c r="B186" s="4"/>
      <c r="C186" s="42"/>
      <c r="D186" s="40"/>
      <c r="E186" s="40"/>
      <c r="F186" s="41"/>
      <c r="G186" s="40"/>
      <c r="H186" s="40"/>
      <c r="I186" s="40"/>
      <c r="J186" s="40"/>
      <c r="K186" s="40"/>
      <c r="L186" s="40">
        <f t="shared" si="3"/>
        <v>0</v>
      </c>
      <c r="M186" s="4"/>
    </row>
    <row r="187" spans="2:13" x14ac:dyDescent="0.25">
      <c r="B187" s="4"/>
      <c r="C187" s="42"/>
      <c r="D187" s="40"/>
      <c r="E187" s="40"/>
      <c r="F187" s="41"/>
      <c r="G187" s="40"/>
      <c r="H187" s="40"/>
      <c r="I187" s="40"/>
      <c r="J187" s="40"/>
      <c r="K187" s="40"/>
      <c r="L187" s="40">
        <f t="shared" si="2"/>
        <v>0</v>
      </c>
      <c r="M187" s="4"/>
    </row>
    <row r="188" spans="2:13" x14ac:dyDescent="0.25">
      <c r="B188" s="4"/>
      <c r="C188" s="588" t="s">
        <v>25</v>
      </c>
      <c r="D188" s="589"/>
      <c r="E188" s="590"/>
      <c r="F188" s="41"/>
      <c r="G188" s="40">
        <f t="shared" ref="G188:L188" si="4">SUM(G7:G187)</f>
        <v>34122</v>
      </c>
      <c r="H188" s="40">
        <f t="shared" si="4"/>
        <v>0</v>
      </c>
      <c r="I188" s="40">
        <f t="shared" si="4"/>
        <v>0</v>
      </c>
      <c r="J188" s="40">
        <f t="shared" si="4"/>
        <v>9230</v>
      </c>
      <c r="K188" s="40">
        <f t="shared" si="4"/>
        <v>0</v>
      </c>
      <c r="L188" s="40">
        <f t="shared" si="4"/>
        <v>43352</v>
      </c>
      <c r="M188" s="4"/>
    </row>
    <row r="189" spans="2:13" x14ac:dyDescent="0.25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2:13" x14ac:dyDescent="0.25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2:13" x14ac:dyDescent="0.25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</sheetData>
  <mergeCells count="1">
    <mergeCell ref="C188:E188"/>
  </mergeCells>
  <phoneticPr fontId="7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59"/>
  <sheetViews>
    <sheetView topLeftCell="L1" zoomScaleNormal="100" workbookViewId="0">
      <selection activeCell="X14" sqref="X14:X24"/>
    </sheetView>
  </sheetViews>
  <sheetFormatPr defaultRowHeight="15" x14ac:dyDescent="0.25"/>
  <cols>
    <col min="3" max="3" width="19.28515625" bestFit="1" customWidth="1"/>
    <col min="4" max="6" width="11.28515625" customWidth="1"/>
    <col min="7" max="9" width="11.140625" customWidth="1"/>
    <col min="10" max="10" width="12.7109375" customWidth="1"/>
    <col min="11" max="26" width="11.140625" customWidth="1"/>
    <col min="27" max="27" width="19.28515625" customWidth="1"/>
    <col min="28" max="28" width="14.5703125" style="97" bestFit="1" customWidth="1"/>
    <col min="29" max="29" width="10.140625" style="97" customWidth="1"/>
    <col min="30" max="30" width="11.7109375" customWidth="1"/>
    <col min="31" max="32" width="12" style="97" bestFit="1" customWidth="1"/>
  </cols>
  <sheetData>
    <row r="1" spans="1:34" ht="15.75" thickBot="1" x14ac:dyDescent="0.3">
      <c r="O1">
        <v>0</v>
      </c>
    </row>
    <row r="2" spans="1:34" ht="23.25" thickBot="1" x14ac:dyDescent="0.3">
      <c r="A2" s="88"/>
      <c r="B2" s="88"/>
      <c r="C2" s="105">
        <v>45658</v>
      </c>
      <c r="D2" s="92">
        <v>45660</v>
      </c>
      <c r="E2" s="93">
        <v>45663</v>
      </c>
      <c r="F2" s="93">
        <v>45664</v>
      </c>
      <c r="G2" s="93">
        <v>45665</v>
      </c>
      <c r="H2" s="93">
        <v>45666</v>
      </c>
      <c r="I2" s="93">
        <v>45667</v>
      </c>
      <c r="J2" s="93">
        <v>45670</v>
      </c>
      <c r="K2" s="93">
        <v>45671</v>
      </c>
      <c r="L2" s="93">
        <v>45672</v>
      </c>
      <c r="M2" s="93">
        <v>45673</v>
      </c>
      <c r="N2" s="93">
        <v>45674</v>
      </c>
      <c r="O2" s="93">
        <v>45677</v>
      </c>
      <c r="P2" s="93">
        <v>45678</v>
      </c>
      <c r="Q2" s="93">
        <v>45679</v>
      </c>
      <c r="R2" s="93">
        <v>45680</v>
      </c>
      <c r="S2" s="93">
        <v>45681</v>
      </c>
      <c r="T2" s="93">
        <v>45684</v>
      </c>
      <c r="U2" s="93">
        <v>45685</v>
      </c>
      <c r="V2" s="93">
        <v>45686</v>
      </c>
      <c r="W2" s="93">
        <v>45687</v>
      </c>
      <c r="X2" s="93">
        <v>45688</v>
      </c>
      <c r="Y2" s="93"/>
      <c r="Z2" s="94"/>
      <c r="AA2" s="88"/>
      <c r="AB2" s="227" t="s">
        <v>117</v>
      </c>
      <c r="AC2" s="228" t="s">
        <v>118</v>
      </c>
      <c r="AD2" s="229"/>
      <c r="AE2" s="229" t="s">
        <v>115</v>
      </c>
      <c r="AF2" s="230" t="s">
        <v>116</v>
      </c>
      <c r="AG2" s="88"/>
      <c r="AH2" s="88"/>
    </row>
    <row r="3" spans="1:34" x14ac:dyDescent="0.25">
      <c r="B3" s="580" t="s">
        <v>107</v>
      </c>
      <c r="C3" s="100" t="s">
        <v>109</v>
      </c>
      <c r="D3" s="109">
        <v>8511</v>
      </c>
      <c r="E3" s="98">
        <v>6530</v>
      </c>
      <c r="F3" s="98">
        <v>4074</v>
      </c>
      <c r="G3" s="98">
        <v>3733</v>
      </c>
      <c r="H3" s="98">
        <v>2007</v>
      </c>
      <c r="I3" s="98">
        <v>4400</v>
      </c>
      <c r="J3" s="98">
        <v>7150</v>
      </c>
      <c r="K3" s="98">
        <v>4075</v>
      </c>
      <c r="L3" s="98">
        <v>3091</v>
      </c>
      <c r="M3" s="98">
        <v>2767</v>
      </c>
      <c r="N3" s="98">
        <v>8139</v>
      </c>
      <c r="O3" s="98">
        <v>2227</v>
      </c>
      <c r="P3" s="98">
        <v>2908</v>
      </c>
      <c r="Q3" s="98">
        <v>2528</v>
      </c>
      <c r="R3" s="98">
        <v>6279</v>
      </c>
      <c r="S3" s="98">
        <v>4448</v>
      </c>
      <c r="T3" s="98">
        <v>3738</v>
      </c>
      <c r="U3" s="98">
        <v>875</v>
      </c>
      <c r="V3" s="98">
        <v>3123</v>
      </c>
      <c r="W3" s="98">
        <v>4249</v>
      </c>
      <c r="X3" s="98">
        <v>2025</v>
      </c>
      <c r="Y3" s="98">
        <v>0</v>
      </c>
      <c r="Z3" s="120">
        <v>0</v>
      </c>
      <c r="AA3" s="87"/>
      <c r="AB3" s="244"/>
      <c r="AC3" s="225"/>
      <c r="AD3" s="224"/>
      <c r="AE3" s="294">
        <f>SUM(AB5,AB6,AB7,AB8,AB9)</f>
        <v>126954</v>
      </c>
      <c r="AF3" s="226">
        <f>SUM(AC5,AC6,AC7,AC8,AC9)</f>
        <v>487</v>
      </c>
    </row>
    <row r="4" spans="1:34" x14ac:dyDescent="0.25">
      <c r="B4" s="581"/>
      <c r="C4" s="101" t="s">
        <v>114</v>
      </c>
      <c r="D4" s="209">
        <v>23</v>
      </c>
      <c r="E4" s="99">
        <v>15</v>
      </c>
      <c r="F4" s="99">
        <v>10</v>
      </c>
      <c r="G4" s="99">
        <v>7</v>
      </c>
      <c r="H4" s="99">
        <v>4</v>
      </c>
      <c r="I4" s="99">
        <v>7</v>
      </c>
      <c r="J4" s="99">
        <v>14</v>
      </c>
      <c r="K4" s="99">
        <v>5</v>
      </c>
      <c r="L4" s="99">
        <v>8</v>
      </c>
      <c r="M4" s="99">
        <v>7</v>
      </c>
      <c r="N4" s="99">
        <v>18</v>
      </c>
      <c r="O4" s="99">
        <v>8</v>
      </c>
      <c r="P4" s="99">
        <v>4</v>
      </c>
      <c r="Q4" s="99">
        <v>6</v>
      </c>
      <c r="R4" s="99">
        <v>10</v>
      </c>
      <c r="S4" s="99">
        <v>21</v>
      </c>
      <c r="T4" s="99">
        <v>11</v>
      </c>
      <c r="U4" s="99">
        <v>2</v>
      </c>
      <c r="V4" s="99">
        <v>9</v>
      </c>
      <c r="W4" s="99">
        <v>8</v>
      </c>
      <c r="X4" s="99">
        <v>6</v>
      </c>
      <c r="Y4" s="99">
        <v>0</v>
      </c>
      <c r="Z4" s="91">
        <v>0</v>
      </c>
      <c r="AA4" s="87"/>
      <c r="AB4" s="245"/>
      <c r="AC4" s="131"/>
      <c r="AD4" s="44"/>
      <c r="AE4" s="131"/>
      <c r="AF4" s="223"/>
    </row>
    <row r="5" spans="1:34" x14ac:dyDescent="0.25">
      <c r="B5" s="581"/>
      <c r="C5" s="101" t="s">
        <v>110</v>
      </c>
      <c r="D5" s="209">
        <v>1645</v>
      </c>
      <c r="E5" s="99">
        <v>924</v>
      </c>
      <c r="F5" s="99">
        <v>478</v>
      </c>
      <c r="G5" s="99">
        <v>398</v>
      </c>
      <c r="H5" s="99">
        <v>0</v>
      </c>
      <c r="I5" s="99">
        <v>0</v>
      </c>
      <c r="J5" s="99">
        <v>721</v>
      </c>
      <c r="K5" s="99">
        <v>0</v>
      </c>
      <c r="L5" s="99">
        <v>31</v>
      </c>
      <c r="M5" s="99">
        <v>734</v>
      </c>
      <c r="N5" s="99">
        <v>409</v>
      </c>
      <c r="O5" s="99">
        <v>253</v>
      </c>
      <c r="P5" s="99">
        <v>290</v>
      </c>
      <c r="Q5" s="99">
        <v>73</v>
      </c>
      <c r="R5" s="99">
        <v>0</v>
      </c>
      <c r="S5" s="99">
        <v>656</v>
      </c>
      <c r="T5" s="99">
        <v>855</v>
      </c>
      <c r="U5" s="99">
        <v>0</v>
      </c>
      <c r="V5" s="99">
        <v>100</v>
      </c>
      <c r="W5" s="99">
        <v>74</v>
      </c>
      <c r="X5" s="99">
        <v>59</v>
      </c>
      <c r="Y5" s="99">
        <v>0</v>
      </c>
      <c r="Z5" s="91">
        <v>0</v>
      </c>
      <c r="AB5" s="289">
        <f>SUM(D3:Z3)</f>
        <v>86877</v>
      </c>
      <c r="AC5" s="274">
        <f>SUM(D4:Z4)</f>
        <v>203</v>
      </c>
      <c r="AD5" s="275" t="s">
        <v>138</v>
      </c>
      <c r="AE5" s="274">
        <f>SUM(AB5/(AE3/100))</f>
        <v>68.431872961860208</v>
      </c>
      <c r="AF5" s="284">
        <f>SUM(AC5/(AF3/100))</f>
        <v>41.68377823408624</v>
      </c>
    </row>
    <row r="6" spans="1:34" x14ac:dyDescent="0.25">
      <c r="B6" s="581"/>
      <c r="C6" s="101" t="s">
        <v>114</v>
      </c>
      <c r="D6" s="209">
        <v>5</v>
      </c>
      <c r="E6" s="99">
        <v>4</v>
      </c>
      <c r="F6" s="99">
        <v>2</v>
      </c>
      <c r="G6" s="99">
        <v>2</v>
      </c>
      <c r="H6" s="99">
        <v>0</v>
      </c>
      <c r="I6" s="99">
        <v>0</v>
      </c>
      <c r="J6" s="99">
        <v>6</v>
      </c>
      <c r="K6" s="99">
        <v>0</v>
      </c>
      <c r="L6" s="99">
        <v>2</v>
      </c>
      <c r="M6" s="99">
        <v>5</v>
      </c>
      <c r="N6" s="99">
        <v>7</v>
      </c>
      <c r="O6" s="99">
        <v>3</v>
      </c>
      <c r="P6" s="99">
        <v>2</v>
      </c>
      <c r="Q6" s="99">
        <v>4</v>
      </c>
      <c r="R6" s="99">
        <v>0</v>
      </c>
      <c r="S6" s="99">
        <v>10</v>
      </c>
      <c r="T6" s="99">
        <v>5</v>
      </c>
      <c r="U6" s="99">
        <v>0</v>
      </c>
      <c r="V6" s="99">
        <v>3</v>
      </c>
      <c r="W6" s="99">
        <v>2</v>
      </c>
      <c r="X6" s="99">
        <v>3</v>
      </c>
      <c r="Y6" s="99">
        <v>0</v>
      </c>
      <c r="Z6" s="91">
        <v>0</v>
      </c>
      <c r="AB6" s="290">
        <f>SUM(D5:Z5)</f>
        <v>7700</v>
      </c>
      <c r="AC6" s="276">
        <f>SUM(D6:Z6)</f>
        <v>65</v>
      </c>
      <c r="AD6" s="277" t="s">
        <v>139</v>
      </c>
      <c r="AE6" s="276">
        <f>SUM(AB6/(AE3/100))</f>
        <v>6.0651889660822036</v>
      </c>
      <c r="AF6" s="285">
        <f>SUM(AC6/(AF3/100))</f>
        <v>13.347022587268993</v>
      </c>
    </row>
    <row r="7" spans="1:34" x14ac:dyDescent="0.25">
      <c r="B7" s="581"/>
      <c r="C7" s="101" t="s">
        <v>111</v>
      </c>
      <c r="D7" s="209">
        <v>4046</v>
      </c>
      <c r="E7" s="99">
        <v>753</v>
      </c>
      <c r="F7" s="99">
        <v>1475</v>
      </c>
      <c r="G7" s="99">
        <v>1979</v>
      </c>
      <c r="H7" s="99">
        <v>248</v>
      </c>
      <c r="I7" s="99">
        <v>1158</v>
      </c>
      <c r="J7" s="99">
        <v>4315</v>
      </c>
      <c r="K7" s="99">
        <v>697</v>
      </c>
      <c r="L7" s="99">
        <v>158</v>
      </c>
      <c r="M7" s="99">
        <v>748</v>
      </c>
      <c r="N7" s="99">
        <v>2426</v>
      </c>
      <c r="O7" s="99">
        <v>1684</v>
      </c>
      <c r="P7" s="99">
        <v>712</v>
      </c>
      <c r="Q7" s="99">
        <v>1067</v>
      </c>
      <c r="R7" s="99">
        <v>1403</v>
      </c>
      <c r="S7" s="99">
        <v>1717</v>
      </c>
      <c r="T7" s="99">
        <v>1353</v>
      </c>
      <c r="U7" s="99">
        <v>325</v>
      </c>
      <c r="V7" s="99">
        <v>0</v>
      </c>
      <c r="W7" s="99">
        <v>2135</v>
      </c>
      <c r="X7" s="99">
        <v>1295</v>
      </c>
      <c r="Y7" s="99">
        <v>0</v>
      </c>
      <c r="Z7" s="91">
        <v>0</v>
      </c>
      <c r="AB7" s="291">
        <f>SUM(D7:Z7)</f>
        <v>29694</v>
      </c>
      <c r="AC7" s="278">
        <f>SUM(D8:Z8)</f>
        <v>206</v>
      </c>
      <c r="AD7" s="279" t="s">
        <v>140</v>
      </c>
      <c r="AE7" s="278">
        <f>SUM(AB7/(AE3/100))</f>
        <v>23.389574176473371</v>
      </c>
      <c r="AF7" s="286">
        <f>SUM(AC7/(AF3/100))</f>
        <v>42.299794661190965</v>
      </c>
    </row>
    <row r="8" spans="1:34" x14ac:dyDescent="0.25">
      <c r="B8" s="581"/>
      <c r="C8" s="101" t="s">
        <v>114</v>
      </c>
      <c r="D8" s="209">
        <v>14</v>
      </c>
      <c r="E8" s="99">
        <v>9</v>
      </c>
      <c r="F8" s="99">
        <v>8</v>
      </c>
      <c r="G8" s="99">
        <v>11</v>
      </c>
      <c r="H8" s="99">
        <v>4</v>
      </c>
      <c r="I8" s="99">
        <v>10</v>
      </c>
      <c r="J8" s="99">
        <v>25</v>
      </c>
      <c r="K8" s="99">
        <v>7</v>
      </c>
      <c r="L8" s="99">
        <v>2</v>
      </c>
      <c r="M8" s="99">
        <v>5</v>
      </c>
      <c r="N8" s="99">
        <v>16</v>
      </c>
      <c r="O8" s="99">
        <v>10</v>
      </c>
      <c r="P8" s="99">
        <v>5</v>
      </c>
      <c r="Q8" s="99">
        <v>8</v>
      </c>
      <c r="R8" s="99">
        <v>19</v>
      </c>
      <c r="S8" s="99">
        <v>14</v>
      </c>
      <c r="T8" s="99">
        <v>10</v>
      </c>
      <c r="U8" s="99">
        <v>5</v>
      </c>
      <c r="V8" s="99">
        <v>0</v>
      </c>
      <c r="W8" s="99">
        <v>12</v>
      </c>
      <c r="X8" s="99">
        <v>12</v>
      </c>
      <c r="Y8" s="99">
        <v>0</v>
      </c>
      <c r="Z8" s="91">
        <v>0</v>
      </c>
      <c r="AB8" s="292">
        <f>SUM(D9:Z9)</f>
        <v>2683</v>
      </c>
      <c r="AC8" s="280">
        <f>SUM(D10:Z10)</f>
        <v>13</v>
      </c>
      <c r="AD8" s="281" t="s">
        <v>141</v>
      </c>
      <c r="AE8" s="280">
        <f>SUM(AB8/(AE3/100))</f>
        <v>2.1133638955842273</v>
      </c>
      <c r="AF8" s="287">
        <f>SUM(AC8/(AF3/100))</f>
        <v>2.6694045174537986</v>
      </c>
    </row>
    <row r="9" spans="1:34" ht="15.75" thickBot="1" x14ac:dyDescent="0.3">
      <c r="B9" s="581"/>
      <c r="C9" s="101" t="s">
        <v>112</v>
      </c>
      <c r="D9" s="209">
        <v>0</v>
      </c>
      <c r="E9" s="99">
        <v>504</v>
      </c>
      <c r="F9" s="99">
        <v>61</v>
      </c>
      <c r="G9" s="99">
        <v>0</v>
      </c>
      <c r="H9" s="99">
        <v>0</v>
      </c>
      <c r="I9" s="99">
        <v>0</v>
      </c>
      <c r="J9" s="99">
        <v>486</v>
      </c>
      <c r="K9" s="99">
        <v>0</v>
      </c>
      <c r="L9" s="99">
        <v>0</v>
      </c>
      <c r="M9" s="99">
        <v>0</v>
      </c>
      <c r="N9" s="99">
        <v>0</v>
      </c>
      <c r="O9" s="99">
        <v>223</v>
      </c>
      <c r="P9" s="99">
        <v>0</v>
      </c>
      <c r="Q9" s="99">
        <v>520</v>
      </c>
      <c r="R9" s="99">
        <v>365</v>
      </c>
      <c r="S9" s="99">
        <v>0</v>
      </c>
      <c r="T9" s="99">
        <v>199</v>
      </c>
      <c r="U9" s="99">
        <v>0</v>
      </c>
      <c r="V9" s="99">
        <v>0</v>
      </c>
      <c r="W9" s="99">
        <v>325</v>
      </c>
      <c r="X9" s="99">
        <v>0</v>
      </c>
      <c r="Y9" s="99">
        <v>0</v>
      </c>
      <c r="Z9" s="91">
        <v>0</v>
      </c>
      <c r="AB9" s="293">
        <f>SUM(D11:Z11)</f>
        <v>0</v>
      </c>
      <c r="AC9" s="282">
        <f>SUM(D12:Z12)</f>
        <v>0</v>
      </c>
      <c r="AD9" s="283" t="s">
        <v>142</v>
      </c>
      <c r="AE9" s="282">
        <f>SUM(AB9/(AE3/100))</f>
        <v>0</v>
      </c>
      <c r="AF9" s="288">
        <f>SUM(AC9/(AF3/100))</f>
        <v>0</v>
      </c>
    </row>
    <row r="10" spans="1:34" x14ac:dyDescent="0.25">
      <c r="B10" s="581"/>
      <c r="C10" s="101" t="s">
        <v>114</v>
      </c>
      <c r="D10" s="209">
        <v>0</v>
      </c>
      <c r="E10" s="99">
        <v>2</v>
      </c>
      <c r="F10" s="99">
        <v>1</v>
      </c>
      <c r="G10" s="99">
        <v>0</v>
      </c>
      <c r="H10" s="99">
        <v>0</v>
      </c>
      <c r="I10" s="99">
        <v>0</v>
      </c>
      <c r="J10" s="99">
        <v>3</v>
      </c>
      <c r="K10" s="99">
        <v>0</v>
      </c>
      <c r="L10" s="99">
        <v>0</v>
      </c>
      <c r="M10" s="99">
        <v>0</v>
      </c>
      <c r="N10" s="99">
        <v>0</v>
      </c>
      <c r="O10" s="99">
        <v>1</v>
      </c>
      <c r="P10" s="99">
        <v>0</v>
      </c>
      <c r="Q10" s="99">
        <v>2</v>
      </c>
      <c r="R10" s="99">
        <v>1</v>
      </c>
      <c r="S10" s="99">
        <v>0</v>
      </c>
      <c r="T10" s="99">
        <v>2</v>
      </c>
      <c r="U10" s="99">
        <v>0</v>
      </c>
      <c r="V10" s="99">
        <v>0</v>
      </c>
      <c r="W10" s="99">
        <v>1</v>
      </c>
      <c r="X10" s="99">
        <v>0</v>
      </c>
      <c r="Y10" s="99">
        <v>0</v>
      </c>
      <c r="Z10" s="91">
        <v>0</v>
      </c>
    </row>
    <row r="11" spans="1:34" x14ac:dyDescent="0.25">
      <c r="B11" s="581"/>
      <c r="C11" s="101" t="s">
        <v>113</v>
      </c>
      <c r="D11" s="209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99">
        <v>0</v>
      </c>
      <c r="K11" s="99">
        <v>0</v>
      </c>
      <c r="L11" s="99">
        <v>0</v>
      </c>
      <c r="M11" s="99">
        <v>0</v>
      </c>
      <c r="N11" s="99">
        <v>0</v>
      </c>
      <c r="O11" s="99">
        <v>0</v>
      </c>
      <c r="P11" s="99">
        <v>0</v>
      </c>
      <c r="Q11" s="99">
        <v>0</v>
      </c>
      <c r="R11" s="99">
        <v>0</v>
      </c>
      <c r="S11" s="99">
        <v>0</v>
      </c>
      <c r="T11" s="99">
        <v>0</v>
      </c>
      <c r="U11" s="99">
        <v>0</v>
      </c>
      <c r="V11" s="99">
        <v>0</v>
      </c>
      <c r="W11" s="99">
        <v>0</v>
      </c>
      <c r="X11" s="99">
        <v>0</v>
      </c>
      <c r="Y11" s="99">
        <v>0</v>
      </c>
      <c r="Z11" s="91">
        <v>0</v>
      </c>
    </row>
    <row r="12" spans="1:34" ht="15.75" thickBot="1" x14ac:dyDescent="0.3">
      <c r="B12" s="582"/>
      <c r="C12" s="102" t="s">
        <v>114</v>
      </c>
      <c r="D12" s="222">
        <v>0</v>
      </c>
      <c r="E12" s="341">
        <v>0</v>
      </c>
      <c r="F12" s="341">
        <v>0</v>
      </c>
      <c r="G12" s="341">
        <v>0</v>
      </c>
      <c r="H12" s="341">
        <v>0</v>
      </c>
      <c r="I12" s="341">
        <v>0</v>
      </c>
      <c r="J12" s="341">
        <v>0</v>
      </c>
      <c r="K12" s="341">
        <v>0</v>
      </c>
      <c r="L12" s="341">
        <v>0</v>
      </c>
      <c r="M12" s="341">
        <v>0</v>
      </c>
      <c r="N12" s="341">
        <v>0</v>
      </c>
      <c r="O12" s="341">
        <v>0</v>
      </c>
      <c r="P12" s="341">
        <v>0</v>
      </c>
      <c r="Q12" s="341">
        <v>0</v>
      </c>
      <c r="R12" s="341">
        <v>0</v>
      </c>
      <c r="S12" s="341">
        <v>0</v>
      </c>
      <c r="T12" s="341">
        <v>0</v>
      </c>
      <c r="U12" s="341">
        <v>0</v>
      </c>
      <c r="V12" s="341">
        <v>0</v>
      </c>
      <c r="W12" s="341">
        <v>0</v>
      </c>
      <c r="X12" s="341">
        <v>0</v>
      </c>
      <c r="Y12" s="341">
        <v>0</v>
      </c>
      <c r="Z12" s="342">
        <v>0</v>
      </c>
    </row>
    <row r="13" spans="1:34" ht="15.75" thickBot="1" x14ac:dyDescent="0.3"/>
    <row r="14" spans="1:34" ht="15.75" thickBot="1" x14ac:dyDescent="0.3">
      <c r="B14" s="88"/>
      <c r="C14" s="105">
        <v>45658</v>
      </c>
      <c r="D14" s="103">
        <v>45660</v>
      </c>
      <c r="E14" s="104">
        <v>45663</v>
      </c>
      <c r="F14" s="104">
        <v>45664</v>
      </c>
      <c r="G14" s="104">
        <v>45665</v>
      </c>
      <c r="H14" s="104">
        <v>45666</v>
      </c>
      <c r="I14" s="104">
        <v>45667</v>
      </c>
      <c r="J14" s="104">
        <v>45670</v>
      </c>
      <c r="K14" s="104">
        <v>45671</v>
      </c>
      <c r="L14" s="104">
        <v>45672</v>
      </c>
      <c r="M14" s="104">
        <v>45673</v>
      </c>
      <c r="N14" s="104">
        <v>45674</v>
      </c>
      <c r="O14" s="104">
        <v>45677</v>
      </c>
      <c r="P14" s="104">
        <v>45678</v>
      </c>
      <c r="Q14" s="104">
        <v>45679</v>
      </c>
      <c r="R14" s="104">
        <v>45680</v>
      </c>
      <c r="S14" s="104">
        <v>45681</v>
      </c>
      <c r="T14" s="104">
        <v>45684</v>
      </c>
      <c r="U14" s="104">
        <v>45685</v>
      </c>
      <c r="V14" s="104">
        <v>45686</v>
      </c>
      <c r="W14" s="104">
        <v>45687</v>
      </c>
      <c r="X14" s="104">
        <v>45688</v>
      </c>
      <c r="Y14" s="104"/>
      <c r="Z14" s="353"/>
    </row>
    <row r="15" spans="1:34" x14ac:dyDescent="0.25">
      <c r="B15" s="580" t="s">
        <v>119</v>
      </c>
      <c r="C15" s="100" t="s">
        <v>109</v>
      </c>
      <c r="D15" s="351">
        <v>0</v>
      </c>
      <c r="E15" s="138">
        <v>0</v>
      </c>
      <c r="F15" s="138">
        <v>0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8">
        <v>0</v>
      </c>
      <c r="N15" s="138">
        <v>0</v>
      </c>
      <c r="O15" s="138">
        <v>0</v>
      </c>
      <c r="P15" s="138">
        <v>0</v>
      </c>
      <c r="Q15" s="138">
        <v>0</v>
      </c>
      <c r="R15" s="138">
        <v>0</v>
      </c>
      <c r="S15" s="138">
        <v>0</v>
      </c>
      <c r="T15" s="138">
        <v>0</v>
      </c>
      <c r="U15" s="138">
        <v>0</v>
      </c>
      <c r="V15" s="138">
        <v>0</v>
      </c>
      <c r="W15" s="138">
        <v>0</v>
      </c>
      <c r="X15" s="138">
        <v>0</v>
      </c>
      <c r="Y15" s="138">
        <v>0</v>
      </c>
      <c r="Z15" s="352">
        <v>0</v>
      </c>
    </row>
    <row r="16" spans="1:34" x14ac:dyDescent="0.25">
      <c r="B16" s="581"/>
      <c r="C16" s="101" t="s">
        <v>114</v>
      </c>
      <c r="D16" s="20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99">
        <v>0</v>
      </c>
      <c r="N16" s="99">
        <v>0</v>
      </c>
      <c r="O16" s="99">
        <v>0</v>
      </c>
      <c r="P16" s="99">
        <v>0</v>
      </c>
      <c r="Q16" s="99">
        <v>0</v>
      </c>
      <c r="R16" s="99">
        <v>0</v>
      </c>
      <c r="S16" s="99">
        <v>0</v>
      </c>
      <c r="T16" s="99">
        <v>0</v>
      </c>
      <c r="U16" s="99">
        <v>0</v>
      </c>
      <c r="V16" s="99">
        <v>0</v>
      </c>
      <c r="W16" s="99">
        <v>0</v>
      </c>
      <c r="X16" s="99">
        <v>0</v>
      </c>
      <c r="Y16" s="99">
        <v>0</v>
      </c>
      <c r="Z16" s="178">
        <v>0</v>
      </c>
    </row>
    <row r="17" spans="2:26" x14ac:dyDescent="0.25">
      <c r="B17" s="581"/>
      <c r="C17" s="101" t="s">
        <v>110</v>
      </c>
      <c r="D17" s="20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v>0</v>
      </c>
      <c r="P17" s="99">
        <v>0</v>
      </c>
      <c r="Q17" s="99">
        <v>0</v>
      </c>
      <c r="R17" s="99">
        <v>0</v>
      </c>
      <c r="S17" s="99">
        <v>0</v>
      </c>
      <c r="T17" s="99">
        <v>0</v>
      </c>
      <c r="U17" s="99">
        <v>0</v>
      </c>
      <c r="V17" s="99">
        <v>0</v>
      </c>
      <c r="W17" s="99">
        <v>0</v>
      </c>
      <c r="X17" s="99">
        <v>0</v>
      </c>
      <c r="Y17" s="99">
        <v>0</v>
      </c>
      <c r="Z17" s="178">
        <v>0</v>
      </c>
    </row>
    <row r="18" spans="2:26" x14ac:dyDescent="0.25">
      <c r="B18" s="581"/>
      <c r="C18" s="101" t="s">
        <v>114</v>
      </c>
      <c r="D18" s="20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99">
        <v>0</v>
      </c>
      <c r="K18" s="99">
        <v>0</v>
      </c>
      <c r="L18" s="99">
        <v>0</v>
      </c>
      <c r="M18" s="99">
        <v>0</v>
      </c>
      <c r="N18" s="99">
        <v>0</v>
      </c>
      <c r="O18" s="99">
        <v>0</v>
      </c>
      <c r="P18" s="99">
        <v>0</v>
      </c>
      <c r="Q18" s="99">
        <v>0</v>
      </c>
      <c r="R18" s="99">
        <v>0</v>
      </c>
      <c r="S18" s="99">
        <v>0</v>
      </c>
      <c r="T18" s="99">
        <v>0</v>
      </c>
      <c r="U18" s="99">
        <v>0</v>
      </c>
      <c r="V18" s="99">
        <v>0</v>
      </c>
      <c r="W18" s="99">
        <v>0</v>
      </c>
      <c r="X18" s="99">
        <v>0</v>
      </c>
      <c r="Y18" s="99">
        <v>0</v>
      </c>
      <c r="Z18" s="178">
        <v>0</v>
      </c>
    </row>
    <row r="19" spans="2:26" x14ac:dyDescent="0.25">
      <c r="B19" s="581"/>
      <c r="C19" s="101" t="s">
        <v>111</v>
      </c>
      <c r="D19" s="20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v>0</v>
      </c>
      <c r="P19" s="99">
        <v>0</v>
      </c>
      <c r="Q19" s="99">
        <v>0</v>
      </c>
      <c r="R19" s="99">
        <v>0</v>
      </c>
      <c r="S19" s="99">
        <v>0</v>
      </c>
      <c r="T19" s="99">
        <v>0</v>
      </c>
      <c r="U19" s="99">
        <v>0</v>
      </c>
      <c r="V19" s="99">
        <v>0</v>
      </c>
      <c r="W19" s="99">
        <v>0</v>
      </c>
      <c r="X19" s="99">
        <v>0</v>
      </c>
      <c r="Y19" s="99">
        <v>0</v>
      </c>
      <c r="Z19" s="178">
        <v>0</v>
      </c>
    </row>
    <row r="20" spans="2:26" x14ac:dyDescent="0.25">
      <c r="B20" s="581"/>
      <c r="C20" s="101" t="s">
        <v>114</v>
      </c>
      <c r="D20" s="20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99">
        <v>0</v>
      </c>
      <c r="Q20" s="99">
        <v>0</v>
      </c>
      <c r="R20" s="99">
        <v>0</v>
      </c>
      <c r="S20" s="99">
        <v>0</v>
      </c>
      <c r="T20" s="99">
        <v>0</v>
      </c>
      <c r="U20" s="99">
        <v>0</v>
      </c>
      <c r="V20" s="99">
        <v>0</v>
      </c>
      <c r="W20" s="99">
        <v>0</v>
      </c>
      <c r="X20" s="99">
        <v>0</v>
      </c>
      <c r="Y20" s="99">
        <v>0</v>
      </c>
      <c r="Z20" s="178">
        <v>0</v>
      </c>
    </row>
    <row r="21" spans="2:26" x14ac:dyDescent="0.25">
      <c r="B21" s="581"/>
      <c r="C21" s="101" t="s">
        <v>112</v>
      </c>
      <c r="D21" s="20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1572</v>
      </c>
      <c r="J21" s="99">
        <v>0</v>
      </c>
      <c r="K21" s="99">
        <v>0</v>
      </c>
      <c r="L21" s="99">
        <v>0</v>
      </c>
      <c r="M21" s="99">
        <v>0</v>
      </c>
      <c r="N21" s="99">
        <v>2639</v>
      </c>
      <c r="O21" s="99">
        <v>0</v>
      </c>
      <c r="P21" s="99">
        <v>0</v>
      </c>
      <c r="Q21" s="99">
        <v>0</v>
      </c>
      <c r="R21" s="99">
        <v>0</v>
      </c>
      <c r="S21" s="99">
        <v>2811</v>
      </c>
      <c r="T21" s="99">
        <v>0</v>
      </c>
      <c r="U21" s="99">
        <v>0</v>
      </c>
      <c r="V21" s="99">
        <v>0</v>
      </c>
      <c r="W21" s="99">
        <v>0</v>
      </c>
      <c r="X21" s="99">
        <v>2585</v>
      </c>
      <c r="Y21" s="99">
        <v>0</v>
      </c>
      <c r="Z21" s="178">
        <v>0</v>
      </c>
    </row>
    <row r="22" spans="2:26" x14ac:dyDescent="0.25">
      <c r="B22" s="581"/>
      <c r="C22" s="101" t="s">
        <v>114</v>
      </c>
      <c r="D22" s="209">
        <v>0</v>
      </c>
      <c r="E22" s="99">
        <v>0</v>
      </c>
      <c r="F22" s="99">
        <v>0</v>
      </c>
      <c r="G22" s="99">
        <v>0</v>
      </c>
      <c r="H22" s="99">
        <v>0</v>
      </c>
      <c r="I22" s="99">
        <v>6</v>
      </c>
      <c r="J22" s="99">
        <v>0</v>
      </c>
      <c r="K22" s="99">
        <v>0</v>
      </c>
      <c r="L22" s="99">
        <v>0</v>
      </c>
      <c r="M22" s="99">
        <v>0</v>
      </c>
      <c r="N22" s="99">
        <v>7</v>
      </c>
      <c r="O22" s="99">
        <v>0</v>
      </c>
      <c r="P22" s="99">
        <v>0</v>
      </c>
      <c r="Q22" s="99">
        <v>0</v>
      </c>
      <c r="R22" s="99">
        <v>0</v>
      </c>
      <c r="S22" s="99">
        <v>11</v>
      </c>
      <c r="T22" s="99">
        <v>0</v>
      </c>
      <c r="U22" s="99">
        <v>0</v>
      </c>
      <c r="V22" s="99">
        <v>0</v>
      </c>
      <c r="W22" s="99">
        <v>0</v>
      </c>
      <c r="X22" s="99">
        <v>10</v>
      </c>
      <c r="Y22" s="99">
        <v>0</v>
      </c>
      <c r="Z22" s="178">
        <v>0</v>
      </c>
    </row>
    <row r="23" spans="2:26" x14ac:dyDescent="0.25">
      <c r="B23" s="581"/>
      <c r="C23" s="101" t="s">
        <v>113</v>
      </c>
      <c r="D23" s="209">
        <v>0</v>
      </c>
      <c r="E23" s="99">
        <v>0</v>
      </c>
      <c r="F23" s="99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9">
        <v>0</v>
      </c>
      <c r="Q23" s="99">
        <v>0</v>
      </c>
      <c r="R23" s="99">
        <v>0</v>
      </c>
      <c r="S23" s="99">
        <v>0</v>
      </c>
      <c r="T23" s="99">
        <v>0</v>
      </c>
      <c r="U23" s="99">
        <v>0</v>
      </c>
      <c r="V23" s="99">
        <v>0</v>
      </c>
      <c r="W23" s="99">
        <v>0</v>
      </c>
      <c r="X23" s="99">
        <v>0</v>
      </c>
      <c r="Y23" s="99">
        <v>0</v>
      </c>
      <c r="Z23" s="178">
        <v>0</v>
      </c>
    </row>
    <row r="24" spans="2:26" ht="15.75" thickBot="1" x14ac:dyDescent="0.3">
      <c r="B24" s="582"/>
      <c r="C24" s="102" t="s">
        <v>114</v>
      </c>
      <c r="D24" s="222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0</v>
      </c>
      <c r="L24" s="304">
        <v>0</v>
      </c>
      <c r="M24" s="304">
        <v>0</v>
      </c>
      <c r="N24" s="304">
        <v>0</v>
      </c>
      <c r="O24" s="304">
        <v>0</v>
      </c>
      <c r="P24" s="304">
        <v>0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0</v>
      </c>
      <c r="W24" s="304">
        <v>0</v>
      </c>
      <c r="X24" s="304">
        <v>0</v>
      </c>
      <c r="Y24" s="304">
        <v>0</v>
      </c>
      <c r="Z24" s="318">
        <v>0</v>
      </c>
    </row>
    <row r="25" spans="2:26" ht="15.75" thickBot="1" x14ac:dyDescent="0.3"/>
    <row r="26" spans="2:26" ht="15.75" thickBot="1" x14ac:dyDescent="0.3">
      <c r="B26" s="88"/>
      <c r="C26" s="105">
        <v>45658</v>
      </c>
      <c r="D26" s="103">
        <v>45660</v>
      </c>
      <c r="E26" s="104">
        <v>45663</v>
      </c>
      <c r="F26" s="104">
        <v>45664</v>
      </c>
      <c r="G26" s="104">
        <v>45665</v>
      </c>
      <c r="H26" s="104">
        <v>45666</v>
      </c>
      <c r="I26" s="104">
        <v>45667</v>
      </c>
      <c r="J26" s="104">
        <v>45670</v>
      </c>
      <c r="K26" s="104">
        <v>45671</v>
      </c>
      <c r="L26" s="104">
        <v>45672</v>
      </c>
      <c r="M26" s="104">
        <v>45673</v>
      </c>
      <c r="N26" s="104">
        <v>45674</v>
      </c>
      <c r="O26" s="104">
        <v>45677</v>
      </c>
      <c r="P26" s="104">
        <v>45678</v>
      </c>
      <c r="Q26" s="104">
        <v>45679</v>
      </c>
      <c r="R26" s="104">
        <v>45680</v>
      </c>
      <c r="S26" s="104">
        <v>45681</v>
      </c>
      <c r="T26" s="104">
        <v>45684</v>
      </c>
      <c r="U26" s="104">
        <v>45685</v>
      </c>
      <c r="V26" s="104">
        <v>45686</v>
      </c>
      <c r="W26" s="104">
        <v>45687</v>
      </c>
      <c r="X26" s="104">
        <v>45688</v>
      </c>
      <c r="Y26" s="104"/>
      <c r="Z26" s="353"/>
    </row>
    <row r="27" spans="2:26" x14ac:dyDescent="0.25">
      <c r="B27" s="580" t="s">
        <v>108</v>
      </c>
      <c r="C27" s="100" t="s">
        <v>109</v>
      </c>
      <c r="D27" s="351">
        <v>0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  <c r="T27" s="138">
        <v>0</v>
      </c>
      <c r="U27" s="138">
        <v>0</v>
      </c>
      <c r="V27" s="138">
        <v>0</v>
      </c>
      <c r="W27" s="138">
        <v>0</v>
      </c>
      <c r="X27" s="138">
        <v>0</v>
      </c>
      <c r="Y27" s="138">
        <v>0</v>
      </c>
      <c r="Z27" s="352">
        <v>0</v>
      </c>
    </row>
    <row r="28" spans="2:26" x14ac:dyDescent="0.25">
      <c r="B28" s="581"/>
      <c r="C28" s="101" t="s">
        <v>114</v>
      </c>
      <c r="D28" s="20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178">
        <v>0</v>
      </c>
    </row>
    <row r="29" spans="2:26" x14ac:dyDescent="0.25">
      <c r="B29" s="581"/>
      <c r="C29" s="101" t="s">
        <v>110</v>
      </c>
      <c r="D29" s="209">
        <v>0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  <c r="L29" s="99">
        <v>0</v>
      </c>
      <c r="M29" s="99">
        <v>0</v>
      </c>
      <c r="N29" s="99">
        <v>0</v>
      </c>
      <c r="O29" s="99">
        <v>0</v>
      </c>
      <c r="P29" s="99">
        <v>0</v>
      </c>
      <c r="Q29" s="99">
        <v>0</v>
      </c>
      <c r="R29" s="99">
        <v>0</v>
      </c>
      <c r="S29" s="99">
        <v>0</v>
      </c>
      <c r="T29" s="99">
        <v>0</v>
      </c>
      <c r="U29" s="99">
        <v>0</v>
      </c>
      <c r="V29" s="99">
        <v>0</v>
      </c>
      <c r="W29" s="99">
        <v>0</v>
      </c>
      <c r="X29" s="99">
        <v>0</v>
      </c>
      <c r="Y29" s="99">
        <v>0</v>
      </c>
      <c r="Z29" s="178">
        <v>0</v>
      </c>
    </row>
    <row r="30" spans="2:26" x14ac:dyDescent="0.25">
      <c r="B30" s="581"/>
      <c r="C30" s="101" t="s">
        <v>114</v>
      </c>
      <c r="D30" s="20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99">
        <v>0</v>
      </c>
      <c r="R30" s="99">
        <v>0</v>
      </c>
      <c r="S30" s="99">
        <v>0</v>
      </c>
      <c r="T30" s="99">
        <v>0</v>
      </c>
      <c r="U30" s="99">
        <v>0</v>
      </c>
      <c r="V30" s="99">
        <v>0</v>
      </c>
      <c r="W30" s="99">
        <v>0</v>
      </c>
      <c r="X30" s="99">
        <v>0</v>
      </c>
      <c r="Y30" s="99">
        <v>0</v>
      </c>
      <c r="Z30" s="178">
        <v>0</v>
      </c>
    </row>
    <row r="31" spans="2:26" x14ac:dyDescent="0.25">
      <c r="B31" s="581"/>
      <c r="C31" s="101" t="s">
        <v>111</v>
      </c>
      <c r="D31" s="209">
        <v>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  <c r="L31" s="99">
        <v>0</v>
      </c>
      <c r="M31" s="99">
        <v>0</v>
      </c>
      <c r="N31" s="99">
        <v>0</v>
      </c>
      <c r="O31" s="99">
        <v>0</v>
      </c>
      <c r="P31" s="99">
        <v>0</v>
      </c>
      <c r="Q31" s="99">
        <v>0</v>
      </c>
      <c r="R31" s="99">
        <v>0</v>
      </c>
      <c r="S31" s="99">
        <v>0</v>
      </c>
      <c r="T31" s="99">
        <v>0</v>
      </c>
      <c r="U31" s="99">
        <v>0</v>
      </c>
      <c r="V31" s="99">
        <v>0</v>
      </c>
      <c r="W31" s="99">
        <v>0</v>
      </c>
      <c r="X31" s="99">
        <v>0</v>
      </c>
      <c r="Y31" s="99">
        <v>0</v>
      </c>
      <c r="Z31" s="178">
        <v>0</v>
      </c>
    </row>
    <row r="32" spans="2:26" x14ac:dyDescent="0.25">
      <c r="B32" s="581"/>
      <c r="C32" s="101" t="s">
        <v>114</v>
      </c>
      <c r="D32" s="20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99">
        <v>0</v>
      </c>
      <c r="R32" s="99">
        <v>0</v>
      </c>
      <c r="S32" s="99">
        <v>0</v>
      </c>
      <c r="T32" s="99">
        <v>0</v>
      </c>
      <c r="U32" s="99">
        <v>0</v>
      </c>
      <c r="V32" s="99">
        <v>0</v>
      </c>
      <c r="W32" s="99">
        <v>0</v>
      </c>
      <c r="X32" s="99">
        <v>0</v>
      </c>
      <c r="Y32" s="99">
        <v>0</v>
      </c>
      <c r="Z32" s="178">
        <v>0</v>
      </c>
    </row>
    <row r="33" spans="2:32" x14ac:dyDescent="0.25">
      <c r="B33" s="581"/>
      <c r="C33" s="101" t="s">
        <v>112</v>
      </c>
      <c r="D33" s="209">
        <v>0</v>
      </c>
      <c r="E33" s="99">
        <v>0</v>
      </c>
      <c r="F33" s="99">
        <v>0</v>
      </c>
      <c r="G33" s="99">
        <v>0</v>
      </c>
      <c r="H33" s="99">
        <v>0</v>
      </c>
      <c r="I33" s="99">
        <v>0</v>
      </c>
      <c r="J33" s="99">
        <v>0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99">
        <v>0</v>
      </c>
      <c r="R33" s="99">
        <v>0</v>
      </c>
      <c r="S33" s="99">
        <v>0</v>
      </c>
      <c r="T33" s="99">
        <v>0</v>
      </c>
      <c r="U33" s="99">
        <v>0</v>
      </c>
      <c r="V33" s="99">
        <v>0</v>
      </c>
      <c r="W33" s="99">
        <v>0</v>
      </c>
      <c r="X33" s="99">
        <v>0</v>
      </c>
      <c r="Y33" s="99">
        <v>0</v>
      </c>
      <c r="Z33" s="178">
        <v>0</v>
      </c>
    </row>
    <row r="34" spans="2:32" x14ac:dyDescent="0.25">
      <c r="B34" s="581"/>
      <c r="C34" s="101" t="s">
        <v>114</v>
      </c>
      <c r="D34" s="20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99">
        <v>0</v>
      </c>
      <c r="L34" s="99">
        <v>0</v>
      </c>
      <c r="M34" s="99">
        <v>0</v>
      </c>
      <c r="N34" s="99">
        <v>0</v>
      </c>
      <c r="O34" s="99">
        <v>0</v>
      </c>
      <c r="P34" s="99">
        <v>0</v>
      </c>
      <c r="Q34" s="99">
        <v>0</v>
      </c>
      <c r="R34" s="99">
        <v>0</v>
      </c>
      <c r="S34" s="99">
        <v>0</v>
      </c>
      <c r="T34" s="99">
        <v>0</v>
      </c>
      <c r="U34" s="99">
        <v>0</v>
      </c>
      <c r="V34" s="99">
        <v>0</v>
      </c>
      <c r="W34" s="99">
        <v>0</v>
      </c>
      <c r="X34" s="99">
        <v>0</v>
      </c>
      <c r="Y34" s="99">
        <v>0</v>
      </c>
      <c r="Z34" s="178">
        <v>0</v>
      </c>
    </row>
    <row r="35" spans="2:32" x14ac:dyDescent="0.25">
      <c r="B35" s="581"/>
      <c r="C35" s="101" t="s">
        <v>113</v>
      </c>
      <c r="D35" s="20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99">
        <v>0</v>
      </c>
      <c r="R35" s="99">
        <v>0</v>
      </c>
      <c r="S35" s="99">
        <v>0</v>
      </c>
      <c r="T35" s="99">
        <v>0</v>
      </c>
      <c r="U35" s="99">
        <v>0</v>
      </c>
      <c r="V35" s="99">
        <v>0</v>
      </c>
      <c r="W35" s="99">
        <v>0</v>
      </c>
      <c r="X35" s="99">
        <v>0</v>
      </c>
      <c r="Y35" s="99">
        <v>0</v>
      </c>
      <c r="Z35" s="178">
        <v>0</v>
      </c>
    </row>
    <row r="36" spans="2:32" ht="15.75" thickBot="1" x14ac:dyDescent="0.3">
      <c r="B36" s="582"/>
      <c r="C36" s="102" t="s">
        <v>114</v>
      </c>
      <c r="D36" s="222">
        <v>0</v>
      </c>
      <c r="E36" s="304">
        <v>0</v>
      </c>
      <c r="F36" s="304">
        <v>0</v>
      </c>
      <c r="G36" s="304">
        <v>0</v>
      </c>
      <c r="H36" s="304">
        <v>0</v>
      </c>
      <c r="I36" s="304">
        <v>0</v>
      </c>
      <c r="J36" s="304">
        <v>0</v>
      </c>
      <c r="K36" s="304">
        <v>0</v>
      </c>
      <c r="L36" s="304">
        <v>0</v>
      </c>
      <c r="M36" s="304">
        <v>0</v>
      </c>
      <c r="N36" s="304">
        <v>0</v>
      </c>
      <c r="O36" s="304">
        <v>0</v>
      </c>
      <c r="P36" s="304">
        <v>0</v>
      </c>
      <c r="Q36" s="304">
        <v>0</v>
      </c>
      <c r="R36" s="304">
        <v>0</v>
      </c>
      <c r="S36" s="304">
        <v>0</v>
      </c>
      <c r="T36" s="304">
        <v>0</v>
      </c>
      <c r="U36" s="304">
        <v>0</v>
      </c>
      <c r="V36" s="304">
        <v>0</v>
      </c>
      <c r="W36" s="304">
        <v>0</v>
      </c>
      <c r="X36" s="304">
        <v>0</v>
      </c>
      <c r="Y36" s="304">
        <v>0</v>
      </c>
      <c r="Z36" s="318">
        <v>0</v>
      </c>
    </row>
    <row r="37" spans="2:32" ht="15.75" thickBot="1" x14ac:dyDescent="0.3"/>
    <row r="38" spans="2:32" ht="15.75" thickBot="1" x14ac:dyDescent="0.3">
      <c r="C38" s="105">
        <v>45658</v>
      </c>
      <c r="D38" s="92">
        <v>45660</v>
      </c>
      <c r="E38" s="93">
        <v>45663</v>
      </c>
      <c r="F38" s="93">
        <v>45664</v>
      </c>
      <c r="G38" s="93">
        <v>45665</v>
      </c>
      <c r="H38" s="93">
        <v>45666</v>
      </c>
      <c r="I38" s="93">
        <v>45667</v>
      </c>
      <c r="J38" s="93">
        <v>45670</v>
      </c>
      <c r="K38" s="93">
        <v>45671</v>
      </c>
      <c r="L38" s="93">
        <v>45672</v>
      </c>
      <c r="M38" s="93">
        <v>45673</v>
      </c>
      <c r="N38" s="93">
        <v>45674</v>
      </c>
      <c r="O38" s="93">
        <v>45677</v>
      </c>
      <c r="P38" s="93">
        <v>45678</v>
      </c>
      <c r="Q38" s="93">
        <v>45679</v>
      </c>
      <c r="R38" s="93">
        <v>45680</v>
      </c>
      <c r="S38" s="93">
        <v>45681</v>
      </c>
      <c r="T38" s="93">
        <v>45684</v>
      </c>
      <c r="U38" s="93">
        <v>45685</v>
      </c>
      <c r="V38" s="93">
        <v>45686</v>
      </c>
      <c r="W38" s="93">
        <v>45687</v>
      </c>
      <c r="X38" s="93">
        <v>45688</v>
      </c>
      <c r="Y38" s="93"/>
      <c r="Z38" s="94"/>
      <c r="AA38" s="355" t="s">
        <v>137</v>
      </c>
    </row>
    <row r="39" spans="2:32" x14ac:dyDescent="0.25">
      <c r="C39" s="100" t="s">
        <v>126</v>
      </c>
      <c r="D39" s="505">
        <v>323840</v>
      </c>
      <c r="E39" s="506">
        <v>251295</v>
      </c>
      <c r="F39" s="506">
        <v>158985</v>
      </c>
      <c r="G39" s="506">
        <v>144225</v>
      </c>
      <c r="H39" s="506">
        <v>77725</v>
      </c>
      <c r="I39" s="506">
        <v>169275</v>
      </c>
      <c r="J39" s="506">
        <v>276070</v>
      </c>
      <c r="K39" s="506">
        <v>156300</v>
      </c>
      <c r="L39" s="506">
        <v>118470</v>
      </c>
      <c r="M39" s="506">
        <v>107485</v>
      </c>
      <c r="N39" s="506">
        <v>314385</v>
      </c>
      <c r="O39" s="506">
        <v>87015</v>
      </c>
      <c r="P39" s="506">
        <v>111950</v>
      </c>
      <c r="Q39" s="506">
        <v>9800</v>
      </c>
      <c r="R39" s="506">
        <v>245170</v>
      </c>
      <c r="S39" s="506">
        <v>170140</v>
      </c>
      <c r="T39" s="506">
        <v>146025</v>
      </c>
      <c r="U39" s="506">
        <v>34020</v>
      </c>
      <c r="V39" s="506">
        <v>123055</v>
      </c>
      <c r="W39" s="506">
        <v>163360</v>
      </c>
      <c r="X39" s="506">
        <v>79155</v>
      </c>
      <c r="Y39" s="506">
        <v>0</v>
      </c>
      <c r="Z39" s="507">
        <v>0</v>
      </c>
      <c r="AA39" s="499">
        <f>SUM(D39:Z39)</f>
        <v>3267745</v>
      </c>
    </row>
    <row r="40" spans="2:32" s="39" customFormat="1" x14ac:dyDescent="0.25">
      <c r="C40" s="498" t="s">
        <v>127</v>
      </c>
      <c r="D40" s="343">
        <v>872281.59999999998</v>
      </c>
      <c r="E40" s="160">
        <v>696981.65</v>
      </c>
      <c r="F40" s="160">
        <v>508315.5</v>
      </c>
      <c r="G40" s="160">
        <v>499741.8</v>
      </c>
      <c r="H40" s="160">
        <v>269085.59999999998</v>
      </c>
      <c r="I40" s="160">
        <v>481041.35</v>
      </c>
      <c r="J40" s="160">
        <v>684898.9</v>
      </c>
      <c r="K40" s="160">
        <v>374678.3</v>
      </c>
      <c r="L40" s="160">
        <v>307321.90000000002</v>
      </c>
      <c r="M40" s="160">
        <v>279771.59999999998</v>
      </c>
      <c r="N40" s="160">
        <v>669118</v>
      </c>
      <c r="O40" s="160">
        <v>213285.1</v>
      </c>
      <c r="P40" s="160">
        <v>287764.8</v>
      </c>
      <c r="Q40" s="160">
        <v>331702.45</v>
      </c>
      <c r="R40" s="160">
        <v>719679.8</v>
      </c>
      <c r="S40" s="160">
        <v>525522.65</v>
      </c>
      <c r="T40" s="160">
        <v>325752.3</v>
      </c>
      <c r="U40" s="160">
        <v>100987.4</v>
      </c>
      <c r="V40" s="160">
        <v>356498.85</v>
      </c>
      <c r="W40" s="160">
        <v>512601.75</v>
      </c>
      <c r="X40" s="160">
        <v>216941.8</v>
      </c>
      <c r="Y40" s="160">
        <v>0</v>
      </c>
      <c r="Z40" s="417">
        <v>0</v>
      </c>
      <c r="AA40" s="500">
        <f>SUM(D40:Z40)</f>
        <v>9233973.1000000015</v>
      </c>
      <c r="AB40" s="130"/>
      <c r="AC40" s="130"/>
      <c r="AE40" s="130"/>
      <c r="AF40" s="130"/>
    </row>
    <row r="41" spans="2:32" s="39" customFormat="1" x14ac:dyDescent="0.25">
      <c r="C41" s="498" t="s">
        <v>128</v>
      </c>
      <c r="D41" s="343">
        <v>2.69</v>
      </c>
      <c r="E41" s="160">
        <v>2.77</v>
      </c>
      <c r="F41" s="160">
        <v>3.2</v>
      </c>
      <c r="G41" s="160">
        <v>3.47</v>
      </c>
      <c r="H41" s="160">
        <v>3.46</v>
      </c>
      <c r="I41" s="160">
        <v>2.84</v>
      </c>
      <c r="J41" s="160">
        <v>2.48</v>
      </c>
      <c r="K41" s="160">
        <v>2.4</v>
      </c>
      <c r="L41" s="160">
        <v>2.59</v>
      </c>
      <c r="M41" s="160">
        <v>2.6</v>
      </c>
      <c r="N41" s="160">
        <v>2.13</v>
      </c>
      <c r="O41" s="160">
        <v>2.4500000000000002</v>
      </c>
      <c r="P41" s="160">
        <v>2.57</v>
      </c>
      <c r="Q41" s="160">
        <v>3.38</v>
      </c>
      <c r="R41" s="160">
        <v>2.94</v>
      </c>
      <c r="S41" s="160">
        <v>3.09</v>
      </c>
      <c r="T41" s="160">
        <v>2.23</v>
      </c>
      <c r="U41" s="160">
        <v>2.97</v>
      </c>
      <c r="V41" s="160">
        <v>2.9</v>
      </c>
      <c r="W41" s="160">
        <v>3.14</v>
      </c>
      <c r="X41" s="160">
        <v>2.74</v>
      </c>
      <c r="Y41" s="160">
        <v>0</v>
      </c>
      <c r="Z41" s="417">
        <v>0</v>
      </c>
      <c r="AA41" s="500">
        <f>SUM(AA40/AA39)</f>
        <v>2.8257936589299355</v>
      </c>
      <c r="AB41" s="130"/>
      <c r="AC41" s="130"/>
      <c r="AE41" s="130"/>
      <c r="AF41" s="130"/>
    </row>
    <row r="42" spans="2:32" s="39" customFormat="1" x14ac:dyDescent="0.25">
      <c r="C42" s="344"/>
      <c r="D42" s="343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417"/>
      <c r="AA42" s="501"/>
      <c r="AB42" s="130"/>
      <c r="AC42" s="130"/>
      <c r="AE42" s="130"/>
      <c r="AF42" s="130"/>
    </row>
    <row r="43" spans="2:32" s="39" customFormat="1" x14ac:dyDescent="0.25">
      <c r="C43" s="101" t="s">
        <v>120</v>
      </c>
      <c r="D43" s="508">
        <v>105809</v>
      </c>
      <c r="E43" s="114">
        <v>139946.5</v>
      </c>
      <c r="F43" s="114">
        <v>51327</v>
      </c>
      <c r="G43" s="114">
        <v>63502.5</v>
      </c>
      <c r="H43" s="114">
        <v>64553.5</v>
      </c>
      <c r="I43" s="114">
        <v>114471.5</v>
      </c>
      <c r="J43" s="114">
        <v>195109</v>
      </c>
      <c r="K43" s="114">
        <v>151860.5</v>
      </c>
      <c r="L43" s="114">
        <v>131112.5</v>
      </c>
      <c r="M43" s="114">
        <v>76508.5</v>
      </c>
      <c r="N43" s="114">
        <v>68959.5</v>
      </c>
      <c r="O43" s="114">
        <v>287336.5</v>
      </c>
      <c r="P43" s="114">
        <v>82820</v>
      </c>
      <c r="Q43" s="114">
        <v>61643</v>
      </c>
      <c r="R43" s="114">
        <v>122053</v>
      </c>
      <c r="S43" s="114">
        <v>63796</v>
      </c>
      <c r="T43" s="114">
        <v>148968</v>
      </c>
      <c r="U43" s="114">
        <v>0</v>
      </c>
      <c r="V43" s="114">
        <v>39325</v>
      </c>
      <c r="W43" s="114">
        <v>18995</v>
      </c>
      <c r="X43" s="114">
        <v>46595</v>
      </c>
      <c r="Y43" s="114">
        <v>0</v>
      </c>
      <c r="Z43" s="509">
        <v>0</v>
      </c>
      <c r="AA43" s="502">
        <f>SUM(D43:Z43)</f>
        <v>2034691.5</v>
      </c>
      <c r="AB43" s="130"/>
      <c r="AC43" s="130"/>
      <c r="AE43" s="130"/>
      <c r="AF43" s="130"/>
    </row>
    <row r="44" spans="2:32" s="39" customFormat="1" x14ac:dyDescent="0.25">
      <c r="C44" s="498" t="s">
        <v>121</v>
      </c>
      <c r="D44" s="343">
        <v>326290.3</v>
      </c>
      <c r="E44" s="160">
        <v>598498.6</v>
      </c>
      <c r="F44" s="160">
        <v>236337.4</v>
      </c>
      <c r="G44" s="160">
        <v>186564.4</v>
      </c>
      <c r="H44" s="160">
        <v>282351.90000000002</v>
      </c>
      <c r="I44" s="160">
        <v>442600.3</v>
      </c>
      <c r="J44" s="160">
        <v>702670</v>
      </c>
      <c r="K44" s="160">
        <v>467640.8</v>
      </c>
      <c r="L44" s="160">
        <v>409952.2</v>
      </c>
      <c r="M44" s="160">
        <v>228097.9</v>
      </c>
      <c r="N44" s="160">
        <v>234806</v>
      </c>
      <c r="O44" s="160">
        <v>866317.8</v>
      </c>
      <c r="P44" s="160">
        <v>273860.2</v>
      </c>
      <c r="Q44" s="160">
        <v>244467.6</v>
      </c>
      <c r="R44" s="160">
        <v>411632</v>
      </c>
      <c r="S44" s="160">
        <v>250041.4</v>
      </c>
      <c r="T44" s="160">
        <v>472081.4</v>
      </c>
      <c r="U44" s="160">
        <v>0</v>
      </c>
      <c r="V44" s="160">
        <v>128371.3</v>
      </c>
      <c r="W44" s="160">
        <v>81114.05</v>
      </c>
      <c r="X44" s="160">
        <v>166494.5</v>
      </c>
      <c r="Y44" s="160">
        <v>0</v>
      </c>
      <c r="Z44" s="417">
        <v>0</v>
      </c>
      <c r="AA44" s="500">
        <f>SUM(D44:Z44)</f>
        <v>7010190.0499999998</v>
      </c>
      <c r="AB44" s="130"/>
      <c r="AC44" s="130"/>
      <c r="AE44" s="130"/>
      <c r="AF44" s="130"/>
    </row>
    <row r="45" spans="2:32" s="39" customFormat="1" x14ac:dyDescent="0.25">
      <c r="C45" s="498" t="s">
        <v>122</v>
      </c>
      <c r="D45" s="343">
        <v>3.08</v>
      </c>
      <c r="E45" s="160">
        <v>4.2699999999999996</v>
      </c>
      <c r="F45" s="160">
        <v>4.5999999999999996</v>
      </c>
      <c r="G45" s="160">
        <v>2.93</v>
      </c>
      <c r="H45" s="160">
        <v>4.37</v>
      </c>
      <c r="I45" s="160">
        <v>3.86</v>
      </c>
      <c r="J45" s="160">
        <v>3.6</v>
      </c>
      <c r="K45" s="160">
        <v>3.07</v>
      </c>
      <c r="L45" s="160">
        <v>3.12</v>
      </c>
      <c r="M45" s="160">
        <v>2.98</v>
      </c>
      <c r="N45" s="160">
        <v>3.4</v>
      </c>
      <c r="O45" s="160">
        <v>3.01</v>
      </c>
      <c r="P45" s="160">
        <v>3.3</v>
      </c>
      <c r="Q45" s="160">
        <v>3.96</v>
      </c>
      <c r="R45" s="160">
        <v>3.37</v>
      </c>
      <c r="S45" s="160">
        <v>3.91</v>
      </c>
      <c r="T45" s="160">
        <v>3.16</v>
      </c>
      <c r="U45" s="160">
        <v>0</v>
      </c>
      <c r="V45" s="160">
        <v>3.26</v>
      </c>
      <c r="W45" s="160">
        <v>4.2699999999999996</v>
      </c>
      <c r="X45" s="160">
        <v>3.57</v>
      </c>
      <c r="Y45" s="160">
        <v>0</v>
      </c>
      <c r="Z45" s="417">
        <v>0</v>
      </c>
      <c r="AA45" s="500">
        <f>SUM(AA44/AA43)</f>
        <v>3.4453331377262844</v>
      </c>
      <c r="AB45" s="130"/>
      <c r="AC45" s="130"/>
      <c r="AE45" s="130"/>
      <c r="AF45" s="130"/>
    </row>
    <row r="46" spans="2:32" x14ac:dyDescent="0.25">
      <c r="C46" s="101"/>
      <c r="D46" s="162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187"/>
      <c r="AA46" s="503"/>
    </row>
    <row r="47" spans="2:32" x14ac:dyDescent="0.25">
      <c r="C47" s="101" t="s">
        <v>123</v>
      </c>
      <c r="D47" s="162">
        <v>153530</v>
      </c>
      <c r="E47" s="114">
        <v>29421</v>
      </c>
      <c r="F47" s="114">
        <v>54771</v>
      </c>
      <c r="G47" s="114">
        <v>77603</v>
      </c>
      <c r="H47" s="114">
        <v>9096</v>
      </c>
      <c r="I47" s="114">
        <v>44276</v>
      </c>
      <c r="J47" s="114">
        <v>161738</v>
      </c>
      <c r="K47" s="114">
        <v>26318</v>
      </c>
      <c r="L47" s="114">
        <v>5701</v>
      </c>
      <c r="M47" s="114">
        <v>61961</v>
      </c>
      <c r="N47" s="114">
        <v>91127</v>
      </c>
      <c r="O47" s="114">
        <v>65725</v>
      </c>
      <c r="P47" s="114">
        <v>25020</v>
      </c>
      <c r="Q47" s="114">
        <v>38794</v>
      </c>
      <c r="R47" s="114">
        <v>52801</v>
      </c>
      <c r="S47" s="114">
        <v>64542</v>
      </c>
      <c r="T47" s="114">
        <v>47822</v>
      </c>
      <c r="U47" s="114">
        <v>19245</v>
      </c>
      <c r="V47" s="114">
        <v>0</v>
      </c>
      <c r="W47" s="114">
        <v>80009</v>
      </c>
      <c r="X47" s="114">
        <v>49400</v>
      </c>
      <c r="Y47" s="114">
        <v>0</v>
      </c>
      <c r="Z47" s="509">
        <v>0</v>
      </c>
      <c r="AA47" s="502">
        <f>SUM(D47:Z47)</f>
        <v>1158900</v>
      </c>
    </row>
    <row r="48" spans="2:32" s="39" customFormat="1" x14ac:dyDescent="0.25">
      <c r="C48" s="498" t="s">
        <v>124</v>
      </c>
      <c r="D48" s="343">
        <v>497637.33</v>
      </c>
      <c r="E48" s="160">
        <v>115884</v>
      </c>
      <c r="F48" s="160">
        <v>192499.05</v>
      </c>
      <c r="G48" s="160">
        <v>243805.25</v>
      </c>
      <c r="H48" s="160">
        <v>30125.38</v>
      </c>
      <c r="I48" s="160">
        <v>99724.06</v>
      </c>
      <c r="J48" s="160">
        <v>438639.38</v>
      </c>
      <c r="K48" s="160">
        <v>75783.55</v>
      </c>
      <c r="L48" s="160">
        <v>14662.57</v>
      </c>
      <c r="M48" s="160">
        <v>131352.16</v>
      </c>
      <c r="N48" s="160">
        <v>212925.12</v>
      </c>
      <c r="O48" s="160">
        <v>189625</v>
      </c>
      <c r="P48" s="160">
        <v>59088.7</v>
      </c>
      <c r="Q48" s="160">
        <v>102945</v>
      </c>
      <c r="R48" s="160">
        <v>159249</v>
      </c>
      <c r="S48" s="160">
        <v>184086</v>
      </c>
      <c r="T48" s="160">
        <v>145865</v>
      </c>
      <c r="U48" s="160">
        <v>73232.899999999994</v>
      </c>
      <c r="V48" s="160">
        <v>0</v>
      </c>
      <c r="W48" s="160">
        <v>251114</v>
      </c>
      <c r="X48" s="160">
        <v>159061</v>
      </c>
      <c r="Y48" s="160">
        <v>0</v>
      </c>
      <c r="Z48" s="417">
        <v>0</v>
      </c>
      <c r="AA48" s="500">
        <f>SUM(D48:Z48)</f>
        <v>3377304.45</v>
      </c>
      <c r="AB48" s="130"/>
      <c r="AC48" s="130"/>
      <c r="AE48" s="130"/>
      <c r="AF48" s="130"/>
    </row>
    <row r="49" spans="3:32" s="39" customFormat="1" x14ac:dyDescent="0.25">
      <c r="C49" s="498" t="s">
        <v>125</v>
      </c>
      <c r="D49" s="343">
        <v>3.24</v>
      </c>
      <c r="E49" s="160">
        <v>3.93</v>
      </c>
      <c r="F49" s="160">
        <v>3.51</v>
      </c>
      <c r="G49" s="160">
        <v>3.14</v>
      </c>
      <c r="H49" s="160">
        <v>3.31</v>
      </c>
      <c r="I49" s="160">
        <v>2.25</v>
      </c>
      <c r="J49" s="160">
        <v>2.71</v>
      </c>
      <c r="K49" s="160">
        <v>2.87</v>
      </c>
      <c r="L49" s="160">
        <v>2.57</v>
      </c>
      <c r="M49" s="160">
        <v>2.11</v>
      </c>
      <c r="N49" s="160">
        <v>2.33</v>
      </c>
      <c r="O49" s="160">
        <v>2.88</v>
      </c>
      <c r="P49" s="160">
        <v>2.36</v>
      </c>
      <c r="Q49" s="160">
        <v>2.65</v>
      </c>
      <c r="R49" s="160">
        <v>3.01</v>
      </c>
      <c r="S49" s="160">
        <v>2.85</v>
      </c>
      <c r="T49" s="160">
        <v>3.05</v>
      </c>
      <c r="U49" s="160">
        <v>3.8</v>
      </c>
      <c r="V49" s="160">
        <v>0</v>
      </c>
      <c r="W49" s="160">
        <v>3.13</v>
      </c>
      <c r="X49" s="160">
        <v>3.21</v>
      </c>
      <c r="Y49" s="160">
        <v>0</v>
      </c>
      <c r="Z49" s="417">
        <v>0</v>
      </c>
      <c r="AA49" s="500">
        <f>SUM(AA48/AA47)</f>
        <v>2.9142328501164898</v>
      </c>
      <c r="AB49" s="130"/>
      <c r="AC49" s="130"/>
      <c r="AE49" s="130"/>
      <c r="AF49" s="130"/>
    </row>
    <row r="50" spans="3:32" ht="15.75" thickBot="1" x14ac:dyDescent="0.3">
      <c r="C50" s="102"/>
      <c r="D50" s="9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218"/>
      <c r="AA50" s="504"/>
    </row>
    <row r="52" spans="3:32" s="39" customFormat="1" x14ac:dyDescent="0.25">
      <c r="AB52" s="130"/>
      <c r="AC52" s="130"/>
      <c r="AE52" s="130"/>
      <c r="AF52" s="130"/>
    </row>
    <row r="53" spans="3:32" s="39" customFormat="1" x14ac:dyDescent="0.25">
      <c r="AB53" s="130"/>
      <c r="AC53" s="130"/>
      <c r="AE53" s="130"/>
      <c r="AF53" s="130"/>
    </row>
    <row r="54" spans="3:32" x14ac:dyDescent="0.25">
      <c r="K54" s="39"/>
      <c r="L54" s="39"/>
      <c r="M54" s="39"/>
      <c r="N54" s="39"/>
    </row>
    <row r="55" spans="3:32" x14ac:dyDescent="0.25">
      <c r="K55" s="39"/>
      <c r="L55" s="39"/>
      <c r="M55" s="39"/>
      <c r="N55" s="39"/>
      <c r="P55" s="39"/>
      <c r="Q55" s="39"/>
    </row>
    <row r="56" spans="3:32" x14ac:dyDescent="0.25">
      <c r="K56" s="39"/>
      <c r="L56" s="39"/>
      <c r="M56" s="39"/>
      <c r="N56" s="39"/>
      <c r="P56" s="39"/>
      <c r="Q56" s="39"/>
    </row>
    <row r="57" spans="3:32" x14ac:dyDescent="0.25">
      <c r="K57" s="39"/>
      <c r="L57" s="39"/>
      <c r="M57" s="39"/>
      <c r="N57" s="39"/>
      <c r="P57" s="39"/>
      <c r="Q57" s="39"/>
    </row>
    <row r="58" spans="3:32" x14ac:dyDescent="0.25">
      <c r="K58" s="39"/>
      <c r="L58" s="39"/>
      <c r="M58" s="39"/>
      <c r="N58" s="39"/>
    </row>
    <row r="59" spans="3:32" x14ac:dyDescent="0.25">
      <c r="K59" s="39"/>
      <c r="L59" s="39"/>
      <c r="M59" s="39"/>
      <c r="N59" s="39"/>
      <c r="Q59" s="39"/>
    </row>
  </sheetData>
  <mergeCells count="3">
    <mergeCell ref="B3:B12"/>
    <mergeCell ref="B15:B24"/>
    <mergeCell ref="B27:B36"/>
  </mergeCells>
  <phoneticPr fontId="7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59"/>
  <sheetViews>
    <sheetView topLeftCell="M1" workbookViewId="0">
      <selection activeCell="W14" sqref="W14:W24"/>
    </sheetView>
  </sheetViews>
  <sheetFormatPr defaultRowHeight="15" x14ac:dyDescent="0.25"/>
  <cols>
    <col min="3" max="3" width="19.28515625" bestFit="1" customWidth="1"/>
    <col min="4" max="6" width="11.28515625" customWidth="1"/>
    <col min="7" max="9" width="11.140625" customWidth="1"/>
    <col min="10" max="10" width="12.7109375" customWidth="1"/>
    <col min="11" max="26" width="11.140625" customWidth="1"/>
    <col min="27" max="27" width="19.28515625" customWidth="1"/>
    <col min="28" max="28" width="14.5703125" style="97" bestFit="1" customWidth="1"/>
    <col min="29" max="29" width="10.140625" style="97" customWidth="1"/>
    <col min="30" max="30" width="11.7109375" customWidth="1"/>
    <col min="31" max="32" width="12" style="97" bestFit="1" customWidth="1"/>
  </cols>
  <sheetData>
    <row r="1" spans="1:33" ht="15.75" thickBot="1" x14ac:dyDescent="0.3">
      <c r="O1">
        <v>0</v>
      </c>
    </row>
    <row r="2" spans="1:33" ht="23.25" thickBot="1" x14ac:dyDescent="0.3">
      <c r="A2" s="88"/>
      <c r="B2" s="88"/>
      <c r="C2" s="535">
        <v>45689</v>
      </c>
      <c r="D2" s="104">
        <v>45691</v>
      </c>
      <c r="E2" s="104">
        <v>45692</v>
      </c>
      <c r="F2" s="104">
        <v>45693</v>
      </c>
      <c r="G2" s="104">
        <v>45694</v>
      </c>
      <c r="H2" s="104">
        <v>45695</v>
      </c>
      <c r="I2" s="104">
        <v>45698</v>
      </c>
      <c r="J2" s="104">
        <v>45699</v>
      </c>
      <c r="K2" s="104">
        <v>45700</v>
      </c>
      <c r="L2" s="104">
        <v>45701</v>
      </c>
      <c r="M2" s="104">
        <v>45702</v>
      </c>
      <c r="N2" s="104">
        <v>45705</v>
      </c>
      <c r="O2" s="104">
        <v>45706</v>
      </c>
      <c r="P2" s="104">
        <v>45707</v>
      </c>
      <c r="Q2" s="104">
        <v>45708</v>
      </c>
      <c r="R2" s="104">
        <v>45709</v>
      </c>
      <c r="S2" s="104">
        <v>45712</v>
      </c>
      <c r="T2" s="104">
        <v>45713</v>
      </c>
      <c r="U2" s="104">
        <v>45714</v>
      </c>
      <c r="V2" s="104">
        <v>45715</v>
      </c>
      <c r="W2" s="104">
        <v>45716</v>
      </c>
      <c r="X2" s="104"/>
      <c r="Y2" s="104"/>
      <c r="Z2" s="353"/>
      <c r="AA2" s="88"/>
      <c r="AB2" s="227" t="s">
        <v>117</v>
      </c>
      <c r="AC2" s="228" t="s">
        <v>118</v>
      </c>
      <c r="AD2" s="229"/>
      <c r="AE2" s="229" t="s">
        <v>115</v>
      </c>
      <c r="AF2" s="230" t="s">
        <v>116</v>
      </c>
      <c r="AG2" s="88"/>
    </row>
    <row r="3" spans="1:33" x14ac:dyDescent="0.25">
      <c r="B3" s="591" t="s">
        <v>107</v>
      </c>
      <c r="C3" s="532" t="s">
        <v>109</v>
      </c>
      <c r="D3" s="533">
        <v>3376</v>
      </c>
      <c r="E3" s="138">
        <v>5554</v>
      </c>
      <c r="F3" s="138">
        <v>5457</v>
      </c>
      <c r="G3" s="138">
        <v>5769</v>
      </c>
      <c r="H3" s="138">
        <v>3139</v>
      </c>
      <c r="I3" s="138">
        <v>2509</v>
      </c>
      <c r="J3" s="138">
        <v>5160</v>
      </c>
      <c r="K3" s="138">
        <v>6290</v>
      </c>
      <c r="L3" s="138">
        <v>3537</v>
      </c>
      <c r="M3" s="138">
        <v>2096</v>
      </c>
      <c r="N3" s="138">
        <v>3876</v>
      </c>
      <c r="O3" s="138">
        <v>2648</v>
      </c>
      <c r="P3" s="138">
        <v>1978</v>
      </c>
      <c r="Q3" s="138">
        <v>6167</v>
      </c>
      <c r="R3" s="138">
        <v>3830</v>
      </c>
      <c r="S3" s="138">
        <v>3333</v>
      </c>
      <c r="T3" s="138">
        <v>3743</v>
      </c>
      <c r="U3" s="138">
        <v>1</v>
      </c>
      <c r="V3" s="138">
        <v>3719</v>
      </c>
      <c r="W3" s="138">
        <v>1343</v>
      </c>
      <c r="X3" s="138">
        <v>0</v>
      </c>
      <c r="Y3" s="138">
        <v>0</v>
      </c>
      <c r="Z3" s="534">
        <v>0</v>
      </c>
      <c r="AA3" s="87"/>
      <c r="AB3" s="244"/>
      <c r="AC3" s="225"/>
      <c r="AD3" s="224"/>
      <c r="AE3" s="294">
        <f>SUM(AB5,AB6,AB7,AB8,AB9)</f>
        <v>105145</v>
      </c>
      <c r="AF3" s="226">
        <f>SUM(AC5,AC6,AC7,AC8,AC9)</f>
        <v>414</v>
      </c>
    </row>
    <row r="4" spans="1:33" x14ac:dyDescent="0.25">
      <c r="B4" s="592"/>
      <c r="C4" s="530" t="s">
        <v>114</v>
      </c>
      <c r="D4" s="528">
        <v>13</v>
      </c>
      <c r="E4" s="99">
        <v>13</v>
      </c>
      <c r="F4" s="99">
        <v>11</v>
      </c>
      <c r="G4" s="99">
        <v>8</v>
      </c>
      <c r="H4" s="99">
        <v>9</v>
      </c>
      <c r="I4" s="99">
        <v>6</v>
      </c>
      <c r="J4" s="99">
        <v>10</v>
      </c>
      <c r="K4" s="99">
        <v>15</v>
      </c>
      <c r="L4" s="99">
        <v>8</v>
      </c>
      <c r="M4" s="99">
        <v>10</v>
      </c>
      <c r="N4" s="99">
        <v>7</v>
      </c>
      <c r="O4" s="99">
        <v>7</v>
      </c>
      <c r="P4" s="99">
        <v>3</v>
      </c>
      <c r="Q4" s="99">
        <v>10</v>
      </c>
      <c r="R4" s="99">
        <v>13</v>
      </c>
      <c r="S4" s="99">
        <v>9</v>
      </c>
      <c r="T4" s="99">
        <v>9</v>
      </c>
      <c r="U4" s="99">
        <v>1</v>
      </c>
      <c r="V4" s="99">
        <v>9</v>
      </c>
      <c r="W4" s="99">
        <v>4</v>
      </c>
      <c r="X4" s="99">
        <v>0</v>
      </c>
      <c r="Y4" s="99">
        <v>0</v>
      </c>
      <c r="Z4" s="91">
        <v>0</v>
      </c>
      <c r="AA4" s="87"/>
      <c r="AB4" s="245"/>
      <c r="AC4" s="131"/>
      <c r="AD4" s="44"/>
      <c r="AE4" s="131"/>
      <c r="AF4" s="223"/>
    </row>
    <row r="5" spans="1:33" x14ac:dyDescent="0.25">
      <c r="B5" s="592"/>
      <c r="C5" s="530" t="s">
        <v>110</v>
      </c>
      <c r="D5" s="528">
        <v>402</v>
      </c>
      <c r="E5" s="99">
        <v>1113</v>
      </c>
      <c r="F5" s="99">
        <v>132</v>
      </c>
      <c r="G5" s="99">
        <v>0</v>
      </c>
      <c r="H5" s="99">
        <v>57</v>
      </c>
      <c r="I5" s="99">
        <v>163</v>
      </c>
      <c r="J5" s="99">
        <v>253</v>
      </c>
      <c r="K5" s="99">
        <v>722</v>
      </c>
      <c r="L5" s="99">
        <v>502</v>
      </c>
      <c r="M5" s="99">
        <v>115</v>
      </c>
      <c r="N5" s="99">
        <v>272</v>
      </c>
      <c r="O5" s="99">
        <v>88</v>
      </c>
      <c r="P5" s="99">
        <v>572</v>
      </c>
      <c r="Q5" s="99">
        <v>350</v>
      </c>
      <c r="R5" s="99">
        <v>127</v>
      </c>
      <c r="S5" s="99">
        <v>728</v>
      </c>
      <c r="T5" s="99">
        <v>0</v>
      </c>
      <c r="U5" s="99">
        <v>277</v>
      </c>
      <c r="V5" s="99">
        <v>0</v>
      </c>
      <c r="W5" s="99">
        <v>0</v>
      </c>
      <c r="X5" s="99">
        <v>0</v>
      </c>
      <c r="Y5" s="99">
        <v>0</v>
      </c>
      <c r="Z5" s="91">
        <v>0</v>
      </c>
      <c r="AB5" s="289">
        <f>SUM(D3:Z3)</f>
        <v>73525</v>
      </c>
      <c r="AC5" s="274">
        <f>SUM(D4:Z4)</f>
        <v>175</v>
      </c>
      <c r="AD5" s="275" t="s">
        <v>138</v>
      </c>
      <c r="AE5" s="274">
        <f>SUM(AB5/(AE3/100))</f>
        <v>69.927243330638632</v>
      </c>
      <c r="AF5" s="284">
        <f>SUM(AC5/(AF3/100))</f>
        <v>42.270531400966185</v>
      </c>
    </row>
    <row r="6" spans="1:33" x14ac:dyDescent="0.25">
      <c r="B6" s="592"/>
      <c r="C6" s="530" t="s">
        <v>114</v>
      </c>
      <c r="D6" s="528">
        <v>4</v>
      </c>
      <c r="E6" s="99">
        <v>7</v>
      </c>
      <c r="F6" s="99">
        <v>4</v>
      </c>
      <c r="G6" s="99">
        <v>0</v>
      </c>
      <c r="H6" s="99">
        <v>3</v>
      </c>
      <c r="I6" s="99">
        <v>2</v>
      </c>
      <c r="J6" s="99">
        <v>4</v>
      </c>
      <c r="K6" s="99">
        <v>3</v>
      </c>
      <c r="L6" s="99">
        <v>5</v>
      </c>
      <c r="M6" s="99">
        <v>4</v>
      </c>
      <c r="N6" s="99">
        <v>2</v>
      </c>
      <c r="O6" s="99">
        <v>2</v>
      </c>
      <c r="P6" s="99">
        <v>4</v>
      </c>
      <c r="Q6" s="99">
        <v>5</v>
      </c>
      <c r="R6" s="99">
        <v>5</v>
      </c>
      <c r="S6" s="99">
        <v>4</v>
      </c>
      <c r="T6" s="99">
        <v>0</v>
      </c>
      <c r="U6" s="99">
        <v>3</v>
      </c>
      <c r="V6" s="99">
        <v>0</v>
      </c>
      <c r="W6" s="99">
        <v>0</v>
      </c>
      <c r="X6" s="99">
        <v>0</v>
      </c>
      <c r="Y6" s="99">
        <v>0</v>
      </c>
      <c r="Z6" s="91">
        <v>0</v>
      </c>
      <c r="AB6" s="290">
        <f>SUM(D5:Z5)</f>
        <v>5873</v>
      </c>
      <c r="AC6" s="276">
        <f>SUM(D6:Z6)</f>
        <v>61</v>
      </c>
      <c r="AD6" s="277" t="s">
        <v>139</v>
      </c>
      <c r="AE6" s="276">
        <f>SUM(AB6/(AE3/100))</f>
        <v>5.5856198582909311</v>
      </c>
      <c r="AF6" s="285">
        <f>SUM(AC6/(AF3/100))</f>
        <v>14.734299516908214</v>
      </c>
    </row>
    <row r="7" spans="1:33" x14ac:dyDescent="0.25">
      <c r="B7" s="592"/>
      <c r="C7" s="530" t="s">
        <v>111</v>
      </c>
      <c r="D7" s="528">
        <v>2699</v>
      </c>
      <c r="E7" s="99">
        <v>573</v>
      </c>
      <c r="F7" s="99">
        <v>332</v>
      </c>
      <c r="G7" s="99">
        <v>561</v>
      </c>
      <c r="H7" s="99">
        <v>1021</v>
      </c>
      <c r="I7" s="99">
        <v>3110</v>
      </c>
      <c r="J7" s="99">
        <v>1170</v>
      </c>
      <c r="K7" s="99">
        <v>756</v>
      </c>
      <c r="L7" s="99">
        <v>497</v>
      </c>
      <c r="M7" s="99">
        <v>2792</v>
      </c>
      <c r="N7" s="99">
        <v>1096</v>
      </c>
      <c r="O7" s="99">
        <v>0</v>
      </c>
      <c r="P7" s="99">
        <v>1101</v>
      </c>
      <c r="Q7" s="99">
        <v>1650</v>
      </c>
      <c r="R7" s="99">
        <v>710</v>
      </c>
      <c r="S7" s="99">
        <v>583</v>
      </c>
      <c r="T7" s="99">
        <v>0</v>
      </c>
      <c r="U7" s="99">
        <v>894</v>
      </c>
      <c r="V7" s="99">
        <v>1060</v>
      </c>
      <c r="W7" s="99">
        <v>2796</v>
      </c>
      <c r="X7" s="99">
        <v>0</v>
      </c>
      <c r="Y7" s="99">
        <v>0</v>
      </c>
      <c r="Z7" s="91">
        <v>0</v>
      </c>
      <c r="AB7" s="291">
        <f>SUM(D7:Z7)</f>
        <v>23401</v>
      </c>
      <c r="AC7" s="278">
        <f>SUM(D8:Z8)</f>
        <v>166</v>
      </c>
      <c r="AD7" s="279" t="s">
        <v>140</v>
      </c>
      <c r="AE7" s="278">
        <f>SUM(AB7/(AE3/100))</f>
        <v>22.255932283988777</v>
      </c>
      <c r="AF7" s="286">
        <f>SUM(AC7/(AF3/100))</f>
        <v>40.096618357487927</v>
      </c>
    </row>
    <row r="8" spans="1:33" x14ac:dyDescent="0.25">
      <c r="B8" s="592"/>
      <c r="C8" s="530" t="s">
        <v>114</v>
      </c>
      <c r="D8" s="528">
        <v>14</v>
      </c>
      <c r="E8" s="99">
        <v>4</v>
      </c>
      <c r="F8" s="99">
        <v>3</v>
      </c>
      <c r="G8" s="99">
        <v>6</v>
      </c>
      <c r="H8" s="99">
        <v>8</v>
      </c>
      <c r="I8" s="99">
        <v>16</v>
      </c>
      <c r="J8" s="99">
        <v>12</v>
      </c>
      <c r="K8" s="99">
        <v>6</v>
      </c>
      <c r="L8" s="99">
        <v>4</v>
      </c>
      <c r="M8" s="99">
        <v>17</v>
      </c>
      <c r="N8" s="99">
        <v>11</v>
      </c>
      <c r="O8" s="99">
        <v>0</v>
      </c>
      <c r="P8" s="99">
        <v>9</v>
      </c>
      <c r="Q8" s="99">
        <v>9</v>
      </c>
      <c r="R8" s="99">
        <v>5</v>
      </c>
      <c r="S8" s="99">
        <v>6</v>
      </c>
      <c r="T8" s="99">
        <v>0</v>
      </c>
      <c r="U8" s="99">
        <v>7</v>
      </c>
      <c r="V8" s="99">
        <v>10</v>
      </c>
      <c r="W8" s="99">
        <v>19</v>
      </c>
      <c r="X8" s="99">
        <v>0</v>
      </c>
      <c r="Y8" s="99">
        <v>0</v>
      </c>
      <c r="Z8" s="91">
        <v>0</v>
      </c>
      <c r="AB8" s="292">
        <f>SUM(D9:Z9)</f>
        <v>2346</v>
      </c>
      <c r="AC8" s="280">
        <f>SUM(D10:Z10)</f>
        <v>12</v>
      </c>
      <c r="AD8" s="281" t="s">
        <v>141</v>
      </c>
      <c r="AE8" s="280">
        <f>SUM(AB8/(AE3/100))</f>
        <v>2.231204527081649</v>
      </c>
      <c r="AF8" s="287">
        <f>SUM(AC8/(AF3/100))</f>
        <v>2.8985507246376816</v>
      </c>
    </row>
    <row r="9" spans="1:33" ht="15.75" thickBot="1" x14ac:dyDescent="0.3">
      <c r="B9" s="592"/>
      <c r="C9" s="530" t="s">
        <v>112</v>
      </c>
      <c r="D9" s="528">
        <v>548</v>
      </c>
      <c r="E9" s="99">
        <v>0</v>
      </c>
      <c r="F9" s="99">
        <v>0</v>
      </c>
      <c r="G9" s="99">
        <v>383</v>
      </c>
      <c r="H9" s="99">
        <v>0</v>
      </c>
      <c r="I9" s="99">
        <v>429</v>
      </c>
      <c r="J9" s="99">
        <v>161</v>
      </c>
      <c r="K9" s="99">
        <v>0</v>
      </c>
      <c r="L9" s="99">
        <v>179</v>
      </c>
      <c r="M9" s="99">
        <v>0</v>
      </c>
      <c r="N9" s="99">
        <v>220</v>
      </c>
      <c r="O9" s="99">
        <v>160</v>
      </c>
      <c r="P9" s="99">
        <v>266</v>
      </c>
      <c r="Q9" s="99">
        <v>0</v>
      </c>
      <c r="R9" s="99">
        <v>0</v>
      </c>
      <c r="S9" s="99">
        <v>0</v>
      </c>
      <c r="T9" s="99">
        <v>0</v>
      </c>
      <c r="U9" s="99">
        <v>0</v>
      </c>
      <c r="V9" s="99">
        <v>0</v>
      </c>
      <c r="W9" s="99">
        <v>0</v>
      </c>
      <c r="X9" s="99">
        <v>0</v>
      </c>
      <c r="Y9" s="99">
        <v>0</v>
      </c>
      <c r="Z9" s="91">
        <v>0</v>
      </c>
      <c r="AB9" s="293">
        <f>SUM(D11:Z11)</f>
        <v>0</v>
      </c>
      <c r="AC9" s="282">
        <f>SUM(D12:Z12)</f>
        <v>0</v>
      </c>
      <c r="AD9" s="283" t="s">
        <v>142</v>
      </c>
      <c r="AE9" s="282">
        <f>SUM(AB9/(AE3/100))</f>
        <v>0</v>
      </c>
      <c r="AF9" s="288">
        <f>SUM(AC9/(AF3/100))</f>
        <v>0</v>
      </c>
    </row>
    <row r="10" spans="1:33" x14ac:dyDescent="0.25">
      <c r="B10" s="592"/>
      <c r="C10" s="530" t="s">
        <v>114</v>
      </c>
      <c r="D10" s="528">
        <v>3</v>
      </c>
      <c r="E10" s="99">
        <v>0</v>
      </c>
      <c r="F10" s="99">
        <v>0</v>
      </c>
      <c r="G10" s="99">
        <v>1</v>
      </c>
      <c r="H10" s="99">
        <v>0</v>
      </c>
      <c r="I10" s="99">
        <v>1</v>
      </c>
      <c r="J10" s="99">
        <v>1</v>
      </c>
      <c r="K10" s="99">
        <v>0</v>
      </c>
      <c r="L10" s="99">
        <v>1</v>
      </c>
      <c r="M10" s="99">
        <v>0</v>
      </c>
      <c r="N10" s="99">
        <v>2</v>
      </c>
      <c r="O10" s="99">
        <v>1</v>
      </c>
      <c r="P10" s="99">
        <v>2</v>
      </c>
      <c r="Q10" s="99">
        <v>0</v>
      </c>
      <c r="R10" s="99">
        <v>0</v>
      </c>
      <c r="S10" s="99">
        <v>0</v>
      </c>
      <c r="T10" s="99">
        <v>0</v>
      </c>
      <c r="U10" s="99">
        <v>0</v>
      </c>
      <c r="V10" s="99">
        <v>0</v>
      </c>
      <c r="W10" s="99">
        <v>0</v>
      </c>
      <c r="X10" s="99">
        <v>0</v>
      </c>
      <c r="Y10" s="99">
        <v>0</v>
      </c>
      <c r="Z10" s="91">
        <v>0</v>
      </c>
    </row>
    <row r="11" spans="1:33" x14ac:dyDescent="0.25">
      <c r="B11" s="592"/>
      <c r="C11" s="530" t="s">
        <v>113</v>
      </c>
      <c r="D11" s="528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99">
        <v>0</v>
      </c>
      <c r="K11" s="99">
        <v>0</v>
      </c>
      <c r="L11" s="99">
        <v>0</v>
      </c>
      <c r="M11" s="99">
        <v>0</v>
      </c>
      <c r="N11" s="99">
        <v>0</v>
      </c>
      <c r="O11" s="99">
        <v>0</v>
      </c>
      <c r="P11" s="99">
        <v>0</v>
      </c>
      <c r="Q11" s="99">
        <v>0</v>
      </c>
      <c r="R11" s="99">
        <v>0</v>
      </c>
      <c r="S11" s="99">
        <v>0</v>
      </c>
      <c r="T11" s="99">
        <v>0</v>
      </c>
      <c r="U11" s="99">
        <v>0</v>
      </c>
      <c r="V11" s="99">
        <v>0</v>
      </c>
      <c r="W11" s="99">
        <v>0</v>
      </c>
      <c r="X11" s="99">
        <v>0</v>
      </c>
      <c r="Y11" s="99">
        <v>0</v>
      </c>
      <c r="Z11" s="91">
        <v>0</v>
      </c>
    </row>
    <row r="12" spans="1:33" ht="15.75" thickBot="1" x14ac:dyDescent="0.3">
      <c r="B12" s="593"/>
      <c r="C12" s="531" t="s">
        <v>114</v>
      </c>
      <c r="D12" s="529">
        <v>0</v>
      </c>
      <c r="E12" s="341">
        <v>0</v>
      </c>
      <c r="F12" s="341">
        <v>0</v>
      </c>
      <c r="G12" s="341">
        <v>0</v>
      </c>
      <c r="H12" s="341">
        <v>0</v>
      </c>
      <c r="I12" s="341">
        <v>0</v>
      </c>
      <c r="J12" s="341">
        <v>0</v>
      </c>
      <c r="K12" s="341">
        <v>0</v>
      </c>
      <c r="L12" s="341">
        <v>0</v>
      </c>
      <c r="M12" s="341">
        <v>0</v>
      </c>
      <c r="N12" s="341">
        <v>0</v>
      </c>
      <c r="O12" s="341">
        <v>0</v>
      </c>
      <c r="P12" s="341">
        <v>0</v>
      </c>
      <c r="Q12" s="341">
        <v>0</v>
      </c>
      <c r="R12" s="341">
        <v>0</v>
      </c>
      <c r="S12" s="341">
        <v>0</v>
      </c>
      <c r="T12" s="341">
        <v>0</v>
      </c>
      <c r="U12" s="341">
        <v>0</v>
      </c>
      <c r="V12" s="341">
        <v>0</v>
      </c>
      <c r="W12" s="341">
        <v>0</v>
      </c>
      <c r="X12" s="341">
        <v>0</v>
      </c>
      <c r="Y12" s="341">
        <v>0</v>
      </c>
      <c r="Z12" s="342">
        <v>0</v>
      </c>
    </row>
    <row r="13" spans="1:33" ht="15.75" thickBot="1" x14ac:dyDescent="0.3"/>
    <row r="14" spans="1:33" ht="15.75" thickBot="1" x14ac:dyDescent="0.3">
      <c r="B14" s="88"/>
      <c r="C14" s="535">
        <v>45689</v>
      </c>
      <c r="D14" s="104">
        <v>45691</v>
      </c>
      <c r="E14" s="104">
        <v>45692</v>
      </c>
      <c r="F14" s="104">
        <v>45693</v>
      </c>
      <c r="G14" s="104">
        <v>45694</v>
      </c>
      <c r="H14" s="104">
        <v>45695</v>
      </c>
      <c r="I14" s="104">
        <v>45698</v>
      </c>
      <c r="J14" s="104">
        <v>45699</v>
      </c>
      <c r="K14" s="104">
        <v>45700</v>
      </c>
      <c r="L14" s="104">
        <v>45701</v>
      </c>
      <c r="M14" s="104">
        <v>45702</v>
      </c>
      <c r="N14" s="104">
        <v>45705</v>
      </c>
      <c r="O14" s="104">
        <v>45706</v>
      </c>
      <c r="P14" s="104">
        <v>45707</v>
      </c>
      <c r="Q14" s="104">
        <v>45708</v>
      </c>
      <c r="R14" s="104">
        <v>45709</v>
      </c>
      <c r="S14" s="104">
        <v>45712</v>
      </c>
      <c r="T14" s="104">
        <v>45713</v>
      </c>
      <c r="U14" s="104">
        <v>45714</v>
      </c>
      <c r="V14" s="104">
        <v>45715</v>
      </c>
      <c r="W14" s="104">
        <v>45716</v>
      </c>
      <c r="X14" s="104"/>
      <c r="Y14" s="104"/>
      <c r="Z14" s="353"/>
    </row>
    <row r="15" spans="1:33" x14ac:dyDescent="0.25">
      <c r="B15" s="580" t="s">
        <v>119</v>
      </c>
      <c r="C15" s="100" t="s">
        <v>109</v>
      </c>
      <c r="D15" s="351">
        <v>0</v>
      </c>
      <c r="E15" s="138">
        <v>0</v>
      </c>
      <c r="F15" s="138">
        <v>0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8">
        <v>0</v>
      </c>
      <c r="N15" s="138">
        <v>0</v>
      </c>
      <c r="O15" s="138">
        <v>0</v>
      </c>
      <c r="P15" s="138">
        <v>0</v>
      </c>
      <c r="Q15" s="138">
        <v>0</v>
      </c>
      <c r="R15" s="138">
        <v>0</v>
      </c>
      <c r="S15" s="138">
        <v>0</v>
      </c>
      <c r="T15" s="138">
        <v>0</v>
      </c>
      <c r="U15" s="138">
        <v>0</v>
      </c>
      <c r="V15" s="138">
        <v>0</v>
      </c>
      <c r="W15" s="138">
        <v>0</v>
      </c>
      <c r="X15" s="138">
        <v>0</v>
      </c>
      <c r="Y15" s="138">
        <v>0</v>
      </c>
      <c r="Z15" s="352">
        <v>0</v>
      </c>
    </row>
    <row r="16" spans="1:33" x14ac:dyDescent="0.25">
      <c r="B16" s="581"/>
      <c r="C16" s="101" t="s">
        <v>114</v>
      </c>
      <c r="D16" s="20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99">
        <v>0</v>
      </c>
      <c r="N16" s="99">
        <v>0</v>
      </c>
      <c r="O16" s="99">
        <v>0</v>
      </c>
      <c r="P16" s="99">
        <v>0</v>
      </c>
      <c r="Q16" s="99">
        <v>0</v>
      </c>
      <c r="R16" s="99">
        <v>0</v>
      </c>
      <c r="S16" s="99">
        <v>0</v>
      </c>
      <c r="T16" s="99">
        <v>0</v>
      </c>
      <c r="U16" s="99">
        <v>0</v>
      </c>
      <c r="V16" s="99">
        <v>0</v>
      </c>
      <c r="W16" s="99">
        <v>0</v>
      </c>
      <c r="X16" s="99">
        <v>0</v>
      </c>
      <c r="Y16" s="99">
        <v>0</v>
      </c>
      <c r="Z16" s="178">
        <v>0</v>
      </c>
    </row>
    <row r="17" spans="2:26" x14ac:dyDescent="0.25">
      <c r="B17" s="581"/>
      <c r="C17" s="101" t="s">
        <v>110</v>
      </c>
      <c r="D17" s="20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v>0</v>
      </c>
      <c r="P17" s="99">
        <v>0</v>
      </c>
      <c r="Q17" s="99">
        <v>0</v>
      </c>
      <c r="R17" s="99">
        <v>0</v>
      </c>
      <c r="S17" s="99">
        <v>0</v>
      </c>
      <c r="T17" s="99">
        <v>0</v>
      </c>
      <c r="U17" s="99">
        <v>0</v>
      </c>
      <c r="V17" s="99">
        <v>0</v>
      </c>
      <c r="W17" s="99">
        <v>0</v>
      </c>
      <c r="X17" s="99">
        <v>0</v>
      </c>
      <c r="Y17" s="99">
        <v>0</v>
      </c>
      <c r="Z17" s="178">
        <v>0</v>
      </c>
    </row>
    <row r="18" spans="2:26" x14ac:dyDescent="0.25">
      <c r="B18" s="581"/>
      <c r="C18" s="101" t="s">
        <v>114</v>
      </c>
      <c r="D18" s="20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99">
        <v>0</v>
      </c>
      <c r="K18" s="99">
        <v>0</v>
      </c>
      <c r="L18" s="99">
        <v>0</v>
      </c>
      <c r="M18" s="99">
        <v>0</v>
      </c>
      <c r="N18" s="99">
        <v>0</v>
      </c>
      <c r="O18" s="99">
        <v>0</v>
      </c>
      <c r="P18" s="99">
        <v>0</v>
      </c>
      <c r="Q18" s="99">
        <v>0</v>
      </c>
      <c r="R18" s="99">
        <v>0</v>
      </c>
      <c r="S18" s="99">
        <v>0</v>
      </c>
      <c r="T18" s="99">
        <v>0</v>
      </c>
      <c r="U18" s="99">
        <v>0</v>
      </c>
      <c r="V18" s="99">
        <v>0</v>
      </c>
      <c r="W18" s="99">
        <v>0</v>
      </c>
      <c r="X18" s="99">
        <v>0</v>
      </c>
      <c r="Y18" s="99">
        <v>0</v>
      </c>
      <c r="Z18" s="178">
        <v>0</v>
      </c>
    </row>
    <row r="19" spans="2:26" x14ac:dyDescent="0.25">
      <c r="B19" s="581"/>
      <c r="C19" s="101" t="s">
        <v>111</v>
      </c>
      <c r="D19" s="20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v>0</v>
      </c>
      <c r="P19" s="99">
        <v>0</v>
      </c>
      <c r="Q19" s="99">
        <v>0</v>
      </c>
      <c r="R19" s="99">
        <v>0</v>
      </c>
      <c r="S19" s="99">
        <v>0</v>
      </c>
      <c r="T19" s="99">
        <v>0</v>
      </c>
      <c r="U19" s="99">
        <v>0</v>
      </c>
      <c r="V19" s="99">
        <v>0</v>
      </c>
      <c r="W19" s="99">
        <v>0</v>
      </c>
      <c r="X19" s="99">
        <v>0</v>
      </c>
      <c r="Y19" s="99">
        <v>0</v>
      </c>
      <c r="Z19" s="178">
        <v>0</v>
      </c>
    </row>
    <row r="20" spans="2:26" x14ac:dyDescent="0.25">
      <c r="B20" s="581"/>
      <c r="C20" s="101" t="s">
        <v>114</v>
      </c>
      <c r="D20" s="20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99">
        <v>0</v>
      </c>
      <c r="Q20" s="99">
        <v>0</v>
      </c>
      <c r="R20" s="99">
        <v>0</v>
      </c>
      <c r="S20" s="99">
        <v>0</v>
      </c>
      <c r="T20" s="99">
        <v>0</v>
      </c>
      <c r="U20" s="99">
        <v>0</v>
      </c>
      <c r="V20" s="99">
        <v>0</v>
      </c>
      <c r="W20" s="99">
        <v>0</v>
      </c>
      <c r="X20" s="99">
        <v>0</v>
      </c>
      <c r="Y20" s="99">
        <v>0</v>
      </c>
      <c r="Z20" s="178">
        <v>0</v>
      </c>
    </row>
    <row r="21" spans="2:26" x14ac:dyDescent="0.25">
      <c r="B21" s="581"/>
      <c r="C21" s="101" t="s">
        <v>112</v>
      </c>
      <c r="D21" s="209">
        <v>0</v>
      </c>
      <c r="E21" s="99">
        <v>0</v>
      </c>
      <c r="F21" s="99">
        <v>0</v>
      </c>
      <c r="G21" s="99">
        <v>0</v>
      </c>
      <c r="H21" s="99">
        <v>7163</v>
      </c>
      <c r="I21" s="99">
        <v>0</v>
      </c>
      <c r="J21" s="99">
        <v>0</v>
      </c>
      <c r="K21" s="99">
        <v>0</v>
      </c>
      <c r="L21" s="99">
        <v>0</v>
      </c>
      <c r="M21" s="99">
        <v>6212</v>
      </c>
      <c r="N21" s="99">
        <v>0</v>
      </c>
      <c r="O21" s="99">
        <v>0</v>
      </c>
      <c r="P21" s="99">
        <v>0</v>
      </c>
      <c r="Q21" s="99">
        <v>0</v>
      </c>
      <c r="R21" s="99">
        <v>7645</v>
      </c>
      <c r="S21" s="99">
        <v>0</v>
      </c>
      <c r="T21" s="99">
        <v>0</v>
      </c>
      <c r="U21" s="99">
        <v>0</v>
      </c>
      <c r="V21" s="99">
        <v>0</v>
      </c>
      <c r="W21" s="99">
        <v>2440</v>
      </c>
      <c r="X21" s="99">
        <v>0</v>
      </c>
      <c r="Y21" s="99">
        <v>0</v>
      </c>
      <c r="Z21" s="178">
        <v>0</v>
      </c>
    </row>
    <row r="22" spans="2:26" x14ac:dyDescent="0.25">
      <c r="B22" s="581"/>
      <c r="C22" s="101" t="s">
        <v>114</v>
      </c>
      <c r="D22" s="209">
        <v>0</v>
      </c>
      <c r="E22" s="99">
        <v>0</v>
      </c>
      <c r="F22" s="99">
        <v>0</v>
      </c>
      <c r="G22" s="99">
        <v>0</v>
      </c>
      <c r="H22" s="99">
        <v>13</v>
      </c>
      <c r="I22" s="99">
        <v>0</v>
      </c>
      <c r="J22" s="99">
        <v>0</v>
      </c>
      <c r="K22" s="99">
        <v>0</v>
      </c>
      <c r="L22" s="99">
        <v>0</v>
      </c>
      <c r="M22" s="99">
        <v>13</v>
      </c>
      <c r="N22" s="99">
        <v>0</v>
      </c>
      <c r="O22" s="99">
        <v>0</v>
      </c>
      <c r="P22" s="99">
        <v>0</v>
      </c>
      <c r="Q22" s="99">
        <v>0</v>
      </c>
      <c r="R22" s="99">
        <v>18</v>
      </c>
      <c r="S22" s="99">
        <v>0</v>
      </c>
      <c r="T22" s="99">
        <v>0</v>
      </c>
      <c r="U22" s="99">
        <v>0</v>
      </c>
      <c r="V22" s="99">
        <v>0</v>
      </c>
      <c r="W22" s="99">
        <v>9</v>
      </c>
      <c r="X22" s="99">
        <v>0</v>
      </c>
      <c r="Y22" s="99">
        <v>0</v>
      </c>
      <c r="Z22" s="178">
        <v>0</v>
      </c>
    </row>
    <row r="23" spans="2:26" x14ac:dyDescent="0.25">
      <c r="B23" s="581"/>
      <c r="C23" s="101" t="s">
        <v>113</v>
      </c>
      <c r="D23" s="209">
        <v>0</v>
      </c>
      <c r="E23" s="99">
        <v>0</v>
      </c>
      <c r="F23" s="99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9">
        <v>0</v>
      </c>
      <c r="Q23" s="99">
        <v>0</v>
      </c>
      <c r="R23" s="99">
        <v>0</v>
      </c>
      <c r="S23" s="99">
        <v>0</v>
      </c>
      <c r="T23" s="99">
        <v>0</v>
      </c>
      <c r="U23" s="99">
        <v>0</v>
      </c>
      <c r="V23" s="99">
        <v>0</v>
      </c>
      <c r="W23" s="99">
        <v>0</v>
      </c>
      <c r="X23" s="99">
        <v>0</v>
      </c>
      <c r="Y23" s="99">
        <v>0</v>
      </c>
      <c r="Z23" s="178">
        <v>0</v>
      </c>
    </row>
    <row r="24" spans="2:26" ht="15.75" thickBot="1" x14ac:dyDescent="0.3">
      <c r="B24" s="582"/>
      <c r="C24" s="102" t="s">
        <v>114</v>
      </c>
      <c r="D24" s="222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0</v>
      </c>
      <c r="L24" s="304">
        <v>0</v>
      </c>
      <c r="M24" s="304">
        <v>0</v>
      </c>
      <c r="N24" s="304">
        <v>0</v>
      </c>
      <c r="O24" s="304">
        <v>0</v>
      </c>
      <c r="P24" s="304">
        <v>0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0</v>
      </c>
      <c r="W24" s="304">
        <v>0</v>
      </c>
      <c r="X24" s="304">
        <v>0</v>
      </c>
      <c r="Y24" s="304">
        <v>0</v>
      </c>
      <c r="Z24" s="318">
        <v>0</v>
      </c>
    </row>
    <row r="25" spans="2:26" ht="15.75" thickBot="1" x14ac:dyDescent="0.3"/>
    <row r="26" spans="2:26" ht="15.75" thickBot="1" x14ac:dyDescent="0.3">
      <c r="B26" s="88"/>
      <c r="C26" s="535">
        <v>45689</v>
      </c>
      <c r="D26" s="104">
        <v>45691</v>
      </c>
      <c r="E26" s="104">
        <v>45692</v>
      </c>
      <c r="F26" s="104">
        <v>45693</v>
      </c>
      <c r="G26" s="104">
        <v>45694</v>
      </c>
      <c r="H26" s="104">
        <v>45695</v>
      </c>
      <c r="I26" s="104">
        <v>45698</v>
      </c>
      <c r="J26" s="104">
        <v>45699</v>
      </c>
      <c r="K26" s="104">
        <v>45700</v>
      </c>
      <c r="L26" s="104">
        <v>45701</v>
      </c>
      <c r="M26" s="104">
        <v>45702</v>
      </c>
      <c r="N26" s="104">
        <v>45705</v>
      </c>
      <c r="O26" s="104">
        <v>45706</v>
      </c>
      <c r="P26" s="104">
        <v>45707</v>
      </c>
      <c r="Q26" s="104">
        <v>45708</v>
      </c>
      <c r="R26" s="104">
        <v>45709</v>
      </c>
      <c r="S26" s="104">
        <v>45712</v>
      </c>
      <c r="T26" s="104">
        <v>45713</v>
      </c>
      <c r="U26" s="104">
        <v>45714</v>
      </c>
      <c r="V26" s="104">
        <v>45715</v>
      </c>
      <c r="W26" s="104">
        <v>45716</v>
      </c>
      <c r="X26" s="104"/>
      <c r="Y26" s="104"/>
      <c r="Z26" s="353"/>
    </row>
    <row r="27" spans="2:26" x14ac:dyDescent="0.25">
      <c r="B27" s="580" t="s">
        <v>108</v>
      </c>
      <c r="C27" s="100" t="s">
        <v>109</v>
      </c>
      <c r="D27" s="351">
        <v>0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  <c r="T27" s="138">
        <v>0</v>
      </c>
      <c r="U27" s="138">
        <v>0</v>
      </c>
      <c r="V27" s="138">
        <v>0</v>
      </c>
      <c r="W27" s="138">
        <v>0</v>
      </c>
      <c r="X27" s="138">
        <v>0</v>
      </c>
      <c r="Y27" s="138">
        <v>0</v>
      </c>
      <c r="Z27" s="352">
        <v>0</v>
      </c>
    </row>
    <row r="28" spans="2:26" x14ac:dyDescent="0.25">
      <c r="B28" s="581"/>
      <c r="C28" s="101" t="s">
        <v>114</v>
      </c>
      <c r="D28" s="20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178">
        <v>0</v>
      </c>
    </row>
    <row r="29" spans="2:26" x14ac:dyDescent="0.25">
      <c r="B29" s="581"/>
      <c r="C29" s="101" t="s">
        <v>110</v>
      </c>
      <c r="D29" s="209">
        <v>0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  <c r="L29" s="99">
        <v>0</v>
      </c>
      <c r="M29" s="99">
        <v>0</v>
      </c>
      <c r="N29" s="99">
        <v>0</v>
      </c>
      <c r="O29" s="99">
        <v>0</v>
      </c>
      <c r="P29" s="99">
        <v>0</v>
      </c>
      <c r="Q29" s="99">
        <v>0</v>
      </c>
      <c r="R29" s="99">
        <v>0</v>
      </c>
      <c r="S29" s="99">
        <v>0</v>
      </c>
      <c r="T29" s="99">
        <v>0</v>
      </c>
      <c r="U29" s="99">
        <v>0</v>
      </c>
      <c r="V29" s="99">
        <v>0</v>
      </c>
      <c r="W29" s="99">
        <v>0</v>
      </c>
      <c r="X29" s="99">
        <v>0</v>
      </c>
      <c r="Y29" s="99">
        <v>0</v>
      </c>
      <c r="Z29" s="178">
        <v>0</v>
      </c>
    </row>
    <row r="30" spans="2:26" x14ac:dyDescent="0.25">
      <c r="B30" s="581"/>
      <c r="C30" s="101" t="s">
        <v>114</v>
      </c>
      <c r="D30" s="20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99">
        <v>0</v>
      </c>
      <c r="R30" s="99">
        <v>0</v>
      </c>
      <c r="S30" s="99">
        <v>0</v>
      </c>
      <c r="T30" s="99">
        <v>0</v>
      </c>
      <c r="U30" s="99">
        <v>0</v>
      </c>
      <c r="V30" s="99">
        <v>0</v>
      </c>
      <c r="W30" s="99">
        <v>0</v>
      </c>
      <c r="X30" s="99">
        <v>0</v>
      </c>
      <c r="Y30" s="99">
        <v>0</v>
      </c>
      <c r="Z30" s="178">
        <v>0</v>
      </c>
    </row>
    <row r="31" spans="2:26" x14ac:dyDescent="0.25">
      <c r="B31" s="581"/>
      <c r="C31" s="101" t="s">
        <v>111</v>
      </c>
      <c r="D31" s="209">
        <v>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  <c r="L31" s="99">
        <v>0</v>
      </c>
      <c r="M31" s="99">
        <v>0</v>
      </c>
      <c r="N31" s="99">
        <v>0</v>
      </c>
      <c r="O31" s="99">
        <v>0</v>
      </c>
      <c r="P31" s="99">
        <v>0</v>
      </c>
      <c r="Q31" s="99">
        <v>0</v>
      </c>
      <c r="R31" s="99">
        <v>0</v>
      </c>
      <c r="S31" s="99">
        <v>0</v>
      </c>
      <c r="T31" s="99">
        <v>0</v>
      </c>
      <c r="U31" s="99">
        <v>0</v>
      </c>
      <c r="V31" s="99">
        <v>0</v>
      </c>
      <c r="W31" s="99">
        <v>0</v>
      </c>
      <c r="X31" s="99">
        <v>0</v>
      </c>
      <c r="Y31" s="99">
        <v>0</v>
      </c>
      <c r="Z31" s="178">
        <v>0</v>
      </c>
    </row>
    <row r="32" spans="2:26" x14ac:dyDescent="0.25">
      <c r="B32" s="581"/>
      <c r="C32" s="101" t="s">
        <v>114</v>
      </c>
      <c r="D32" s="20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99">
        <v>0</v>
      </c>
      <c r="R32" s="99">
        <v>0</v>
      </c>
      <c r="S32" s="99">
        <v>0</v>
      </c>
      <c r="T32" s="99">
        <v>0</v>
      </c>
      <c r="U32" s="99">
        <v>0</v>
      </c>
      <c r="V32" s="99">
        <v>0</v>
      </c>
      <c r="W32" s="99">
        <v>0</v>
      </c>
      <c r="X32" s="99">
        <v>0</v>
      </c>
      <c r="Y32" s="99">
        <v>0</v>
      </c>
      <c r="Z32" s="178">
        <v>0</v>
      </c>
    </row>
    <row r="33" spans="1:33" x14ac:dyDescent="0.25">
      <c r="B33" s="581"/>
      <c r="C33" s="101" t="s">
        <v>112</v>
      </c>
      <c r="D33" s="209">
        <v>0</v>
      </c>
      <c r="E33" s="99">
        <v>0</v>
      </c>
      <c r="F33" s="99">
        <v>0</v>
      </c>
      <c r="G33" s="99">
        <v>0</v>
      </c>
      <c r="H33" s="99">
        <v>0</v>
      </c>
      <c r="I33" s="99">
        <v>0</v>
      </c>
      <c r="J33" s="99">
        <v>0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99">
        <v>0</v>
      </c>
      <c r="R33" s="99">
        <v>0</v>
      </c>
      <c r="S33" s="99">
        <v>0</v>
      </c>
      <c r="T33" s="99">
        <v>0</v>
      </c>
      <c r="U33" s="99">
        <v>0</v>
      </c>
      <c r="V33" s="99">
        <v>0</v>
      </c>
      <c r="W33" s="99">
        <v>0</v>
      </c>
      <c r="X33" s="99">
        <v>0</v>
      </c>
      <c r="Y33" s="99">
        <v>0</v>
      </c>
      <c r="Z33" s="178">
        <v>0</v>
      </c>
    </row>
    <row r="34" spans="1:33" x14ac:dyDescent="0.25">
      <c r="B34" s="581"/>
      <c r="C34" s="101" t="s">
        <v>114</v>
      </c>
      <c r="D34" s="20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99">
        <v>0</v>
      </c>
      <c r="L34" s="99">
        <v>0</v>
      </c>
      <c r="M34" s="99">
        <v>0</v>
      </c>
      <c r="N34" s="99">
        <v>0</v>
      </c>
      <c r="O34" s="99">
        <v>0</v>
      </c>
      <c r="P34" s="99">
        <v>0</v>
      </c>
      <c r="Q34" s="99">
        <v>0</v>
      </c>
      <c r="R34" s="99">
        <v>0</v>
      </c>
      <c r="S34" s="99">
        <v>0</v>
      </c>
      <c r="T34" s="99">
        <v>0</v>
      </c>
      <c r="U34" s="99">
        <v>0</v>
      </c>
      <c r="V34" s="99">
        <v>0</v>
      </c>
      <c r="W34" s="99">
        <v>0</v>
      </c>
      <c r="X34" s="99">
        <v>0</v>
      </c>
      <c r="Y34" s="99">
        <v>0</v>
      </c>
      <c r="Z34" s="178">
        <v>0</v>
      </c>
    </row>
    <row r="35" spans="1:33" x14ac:dyDescent="0.25">
      <c r="B35" s="581"/>
      <c r="C35" s="101" t="s">
        <v>113</v>
      </c>
      <c r="D35" s="20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99">
        <v>0</v>
      </c>
      <c r="R35" s="99">
        <v>0</v>
      </c>
      <c r="S35" s="99">
        <v>0</v>
      </c>
      <c r="T35" s="99">
        <v>0</v>
      </c>
      <c r="U35" s="99">
        <v>0</v>
      </c>
      <c r="V35" s="99">
        <v>0</v>
      </c>
      <c r="W35" s="99">
        <v>0</v>
      </c>
      <c r="X35" s="99">
        <v>0</v>
      </c>
      <c r="Y35" s="99">
        <v>0</v>
      </c>
      <c r="Z35" s="178">
        <v>0</v>
      </c>
    </row>
    <row r="36" spans="1:33" ht="15.75" thickBot="1" x14ac:dyDescent="0.3">
      <c r="B36" s="582"/>
      <c r="C36" s="102" t="s">
        <v>114</v>
      </c>
      <c r="D36" s="222">
        <v>0</v>
      </c>
      <c r="E36" s="304">
        <v>0</v>
      </c>
      <c r="F36" s="304">
        <v>0</v>
      </c>
      <c r="G36" s="304">
        <v>0</v>
      </c>
      <c r="H36" s="304">
        <v>0</v>
      </c>
      <c r="I36" s="304">
        <v>0</v>
      </c>
      <c r="J36" s="304">
        <v>0</v>
      </c>
      <c r="K36" s="304">
        <v>0</v>
      </c>
      <c r="L36" s="304">
        <v>0</v>
      </c>
      <c r="M36" s="304">
        <v>0</v>
      </c>
      <c r="N36" s="304">
        <v>0</v>
      </c>
      <c r="O36" s="304">
        <v>0</v>
      </c>
      <c r="P36" s="304">
        <v>0</v>
      </c>
      <c r="Q36" s="304">
        <v>0</v>
      </c>
      <c r="R36" s="304">
        <v>0</v>
      </c>
      <c r="S36" s="304">
        <v>0</v>
      </c>
      <c r="T36" s="304">
        <v>0</v>
      </c>
      <c r="U36" s="304">
        <v>0</v>
      </c>
      <c r="V36" s="304">
        <v>0</v>
      </c>
      <c r="W36" s="304">
        <v>0</v>
      </c>
      <c r="X36" s="304">
        <v>0</v>
      </c>
      <c r="Y36" s="304">
        <v>0</v>
      </c>
      <c r="Z36" s="318">
        <v>0</v>
      </c>
    </row>
    <row r="37" spans="1:33" ht="15.75" thickBot="1" x14ac:dyDescent="0.3"/>
    <row r="38" spans="1:33" ht="15.75" thickBot="1" x14ac:dyDescent="0.3">
      <c r="C38" s="535">
        <v>45689</v>
      </c>
      <c r="D38" s="104">
        <v>45691</v>
      </c>
      <c r="E38" s="104">
        <v>45692</v>
      </c>
      <c r="F38" s="104">
        <v>45693</v>
      </c>
      <c r="G38" s="104">
        <v>45694</v>
      </c>
      <c r="H38" s="104">
        <v>45695</v>
      </c>
      <c r="I38" s="104">
        <v>45698</v>
      </c>
      <c r="J38" s="104">
        <v>45699</v>
      </c>
      <c r="K38" s="104">
        <v>45700</v>
      </c>
      <c r="L38" s="104">
        <v>45701</v>
      </c>
      <c r="M38" s="104">
        <v>45702</v>
      </c>
      <c r="N38" s="104">
        <v>45705</v>
      </c>
      <c r="O38" s="104">
        <v>45706</v>
      </c>
      <c r="P38" s="104">
        <v>45707</v>
      </c>
      <c r="Q38" s="104">
        <v>45708</v>
      </c>
      <c r="R38" s="104">
        <v>45709</v>
      </c>
      <c r="S38" s="104">
        <v>45712</v>
      </c>
      <c r="T38" s="104">
        <v>45713</v>
      </c>
      <c r="U38" s="104">
        <v>45714</v>
      </c>
      <c r="V38" s="104">
        <v>45715</v>
      </c>
      <c r="W38" s="104">
        <v>45716</v>
      </c>
      <c r="X38" s="104"/>
      <c r="Y38" s="104"/>
      <c r="Z38" s="353"/>
      <c r="AA38" s="355" t="s">
        <v>137</v>
      </c>
    </row>
    <row r="39" spans="1:33" x14ac:dyDescent="0.25">
      <c r="C39" s="100" t="s">
        <v>126</v>
      </c>
      <c r="D39" s="505">
        <v>130080</v>
      </c>
      <c r="E39" s="506">
        <v>218705</v>
      </c>
      <c r="F39" s="506">
        <v>213145</v>
      </c>
      <c r="G39" s="506">
        <v>225715</v>
      </c>
      <c r="H39" s="506">
        <v>121545</v>
      </c>
      <c r="I39" s="506">
        <v>97200</v>
      </c>
      <c r="J39" s="506">
        <v>200485</v>
      </c>
      <c r="K39" s="506">
        <v>245355</v>
      </c>
      <c r="L39" s="506">
        <v>138080</v>
      </c>
      <c r="M39" s="506">
        <v>81905</v>
      </c>
      <c r="N39" s="506">
        <v>150770</v>
      </c>
      <c r="O39" s="506">
        <v>103115</v>
      </c>
      <c r="P39" s="506">
        <v>77295</v>
      </c>
      <c r="Q39" s="506">
        <v>242245</v>
      </c>
      <c r="R39" s="506">
        <v>149000</v>
      </c>
      <c r="S39" s="506">
        <v>131015</v>
      </c>
      <c r="T39" s="506">
        <v>145410</v>
      </c>
      <c r="U39" s="506">
        <v>35</v>
      </c>
      <c r="V39" s="506">
        <v>139955</v>
      </c>
      <c r="W39" s="506">
        <v>52465</v>
      </c>
      <c r="X39" s="506">
        <v>0</v>
      </c>
      <c r="Y39" s="506">
        <v>0</v>
      </c>
      <c r="Z39" s="507">
        <v>0</v>
      </c>
      <c r="AA39" s="499">
        <f>SUM(D39:Z39)</f>
        <v>2863520</v>
      </c>
    </row>
    <row r="40" spans="1:33" x14ac:dyDescent="0.25">
      <c r="A40" s="39"/>
      <c r="B40" s="39"/>
      <c r="C40" s="498" t="s">
        <v>127</v>
      </c>
      <c r="D40" s="343">
        <v>428915.35</v>
      </c>
      <c r="E40" s="160">
        <v>481290.15</v>
      </c>
      <c r="F40" s="160">
        <v>645380.85</v>
      </c>
      <c r="G40" s="160">
        <v>639530.55000000005</v>
      </c>
      <c r="H40" s="160">
        <v>333108.15000000002</v>
      </c>
      <c r="I40" s="160">
        <v>309003.8</v>
      </c>
      <c r="J40" s="160">
        <v>602630.55000000005</v>
      </c>
      <c r="K40" s="160">
        <v>719867.4</v>
      </c>
      <c r="L40" s="160">
        <v>393557.6</v>
      </c>
      <c r="M40" s="160">
        <v>289145.90000000002</v>
      </c>
      <c r="N40" s="160">
        <v>474145.9</v>
      </c>
      <c r="O40" s="160">
        <v>362564.3</v>
      </c>
      <c r="P40" s="160">
        <v>215584.8</v>
      </c>
      <c r="Q40" s="160">
        <v>700620.45</v>
      </c>
      <c r="R40" s="160">
        <v>460017.4</v>
      </c>
      <c r="S40" s="160">
        <v>383765.75</v>
      </c>
      <c r="T40" s="160">
        <v>452346.6</v>
      </c>
      <c r="U40" s="160">
        <v>1</v>
      </c>
      <c r="V40" s="160">
        <v>485409.8</v>
      </c>
      <c r="W40" s="160">
        <v>149825.95000000001</v>
      </c>
      <c r="X40" s="160">
        <v>0</v>
      </c>
      <c r="Y40" s="160">
        <v>0</v>
      </c>
      <c r="Z40" s="417">
        <v>0</v>
      </c>
      <c r="AA40" s="500">
        <f>SUM(D40:Z40)</f>
        <v>8526712.25</v>
      </c>
      <c r="AB40" s="130"/>
      <c r="AC40" s="130"/>
      <c r="AD40" s="39"/>
      <c r="AE40" s="130"/>
      <c r="AF40" s="130"/>
      <c r="AG40" s="39"/>
    </row>
    <row r="41" spans="1:33" x14ac:dyDescent="0.25">
      <c r="A41" s="39"/>
      <c r="B41" s="39"/>
      <c r="C41" s="498" t="s">
        <v>128</v>
      </c>
      <c r="D41" s="343">
        <v>3.3</v>
      </c>
      <c r="E41" s="160">
        <v>2.2000000000000002</v>
      </c>
      <c r="F41" s="160">
        <v>3.03</v>
      </c>
      <c r="G41" s="160">
        <v>2.83</v>
      </c>
      <c r="H41" s="160">
        <v>2.74</v>
      </c>
      <c r="I41" s="160">
        <v>3.18</v>
      </c>
      <c r="J41" s="160">
        <v>3.01</v>
      </c>
      <c r="K41" s="160">
        <v>2.93</v>
      </c>
      <c r="L41" s="160">
        <v>2.85</v>
      </c>
      <c r="M41" s="160">
        <v>3.53</v>
      </c>
      <c r="N41" s="160">
        <v>3.14</v>
      </c>
      <c r="O41" s="160">
        <v>3.52</v>
      </c>
      <c r="P41" s="160">
        <v>2.79</v>
      </c>
      <c r="Q41" s="160">
        <v>2.89</v>
      </c>
      <c r="R41" s="160">
        <v>3.09</v>
      </c>
      <c r="S41" s="160">
        <v>2.93</v>
      </c>
      <c r="T41" s="160">
        <v>3.11</v>
      </c>
      <c r="U41" s="160">
        <v>175</v>
      </c>
      <c r="V41" s="160">
        <v>3.47</v>
      </c>
      <c r="W41" s="160">
        <v>2.86</v>
      </c>
      <c r="X41" s="160">
        <v>0</v>
      </c>
      <c r="Y41" s="160">
        <v>0</v>
      </c>
      <c r="Z41" s="417">
        <v>0</v>
      </c>
      <c r="AA41" s="500">
        <f>SUM(AA40/AA39)</f>
        <v>2.9777030542828409</v>
      </c>
      <c r="AB41" s="130"/>
      <c r="AC41" s="130"/>
      <c r="AD41" s="39"/>
      <c r="AE41" s="130"/>
      <c r="AF41" s="130"/>
      <c r="AG41" s="39"/>
    </row>
    <row r="42" spans="1:33" x14ac:dyDescent="0.25">
      <c r="A42" s="39"/>
      <c r="B42" s="39"/>
      <c r="C42" s="344"/>
      <c r="D42" s="343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417"/>
      <c r="AA42" s="501"/>
      <c r="AB42" s="130"/>
      <c r="AC42" s="130"/>
      <c r="AD42" s="39"/>
      <c r="AE42" s="130"/>
      <c r="AF42" s="130"/>
      <c r="AG42" s="39"/>
    </row>
    <row r="43" spans="1:33" x14ac:dyDescent="0.25">
      <c r="A43" s="39"/>
      <c r="B43" s="39"/>
      <c r="C43" s="101" t="s">
        <v>120</v>
      </c>
      <c r="D43" s="508">
        <v>254193.5</v>
      </c>
      <c r="E43" s="114">
        <v>84130.5</v>
      </c>
      <c r="F43" s="114">
        <v>9494.5</v>
      </c>
      <c r="G43" s="114">
        <v>113274.5</v>
      </c>
      <c r="H43" s="114">
        <v>83336.5</v>
      </c>
      <c r="I43" s="114">
        <v>196677.5</v>
      </c>
      <c r="J43" s="114">
        <v>24960</v>
      </c>
      <c r="K43" s="114">
        <v>76275</v>
      </c>
      <c r="L43" s="114">
        <v>97161.5</v>
      </c>
      <c r="M43" s="114">
        <v>23717.5</v>
      </c>
      <c r="N43" s="114">
        <v>307961</v>
      </c>
      <c r="O43" s="114">
        <v>14172</v>
      </c>
      <c r="P43" s="114">
        <v>77424.5</v>
      </c>
      <c r="Q43" s="114">
        <v>98047.5</v>
      </c>
      <c r="R43" s="114">
        <v>88556</v>
      </c>
      <c r="S43" s="114">
        <v>137031</v>
      </c>
      <c r="T43" s="114">
        <v>23468</v>
      </c>
      <c r="U43" s="114">
        <v>11808.5</v>
      </c>
      <c r="V43" s="114">
        <v>93845.5</v>
      </c>
      <c r="W43" s="114">
        <v>68949</v>
      </c>
      <c r="X43" s="114">
        <v>0</v>
      </c>
      <c r="Y43" s="114">
        <v>0</v>
      </c>
      <c r="Z43" s="509">
        <v>0</v>
      </c>
      <c r="AA43" s="502">
        <f>SUM(D43:Z43)</f>
        <v>1884484</v>
      </c>
      <c r="AB43" s="130"/>
      <c r="AC43" s="130"/>
      <c r="AD43" s="39"/>
      <c r="AE43" s="130"/>
      <c r="AF43" s="130"/>
      <c r="AG43" s="39"/>
    </row>
    <row r="44" spans="1:33" x14ac:dyDescent="0.25">
      <c r="A44" s="39"/>
      <c r="B44" s="39"/>
      <c r="C44" s="498" t="s">
        <v>121</v>
      </c>
      <c r="D44" s="343">
        <v>803625.6</v>
      </c>
      <c r="E44" s="160">
        <v>278275.90000000002</v>
      </c>
      <c r="F44" s="160">
        <v>39940.82</v>
      </c>
      <c r="G44" s="160">
        <v>348970.5</v>
      </c>
      <c r="H44" s="160">
        <v>255468.2</v>
      </c>
      <c r="I44" s="160">
        <v>595820.69999999995</v>
      </c>
      <c r="J44" s="160">
        <v>85372.99</v>
      </c>
      <c r="K44" s="160">
        <v>286618.2</v>
      </c>
      <c r="L44" s="160">
        <v>289051.90000000002</v>
      </c>
      <c r="M44" s="160">
        <v>111611.6</v>
      </c>
      <c r="N44" s="160">
        <v>921659.1</v>
      </c>
      <c r="O44" s="160">
        <v>70641.42</v>
      </c>
      <c r="P44" s="160">
        <v>262657.90000000002</v>
      </c>
      <c r="Q44" s="160">
        <v>314501.3</v>
      </c>
      <c r="R44" s="160">
        <v>301890</v>
      </c>
      <c r="S44" s="160">
        <v>397627.6</v>
      </c>
      <c r="T44" s="160">
        <v>88167.58</v>
      </c>
      <c r="U44" s="160">
        <v>44647.75</v>
      </c>
      <c r="V44" s="160">
        <v>276704.7</v>
      </c>
      <c r="W44" s="160">
        <v>231811.20000000001</v>
      </c>
      <c r="X44" s="160">
        <v>0</v>
      </c>
      <c r="Y44" s="160">
        <v>0</v>
      </c>
      <c r="Z44" s="417">
        <v>0</v>
      </c>
      <c r="AA44" s="500">
        <f>SUM(D44:Z44)</f>
        <v>6005064.96</v>
      </c>
      <c r="AB44" s="130"/>
      <c r="AC44" s="130"/>
      <c r="AD44" s="39"/>
      <c r="AE44" s="130"/>
      <c r="AF44" s="130"/>
      <c r="AG44" s="39"/>
    </row>
    <row r="45" spans="1:33" x14ac:dyDescent="0.25">
      <c r="A45" s="39"/>
      <c r="B45" s="39"/>
      <c r="C45" s="498" t="s">
        <v>122</v>
      </c>
      <c r="D45" s="343">
        <v>3.16</v>
      </c>
      <c r="E45" s="160">
        <v>3.3</v>
      </c>
      <c r="F45" s="160">
        <v>4.2</v>
      </c>
      <c r="G45" s="160">
        <v>3.08</v>
      </c>
      <c r="H45" s="160">
        <v>3.06</v>
      </c>
      <c r="I45" s="160">
        <v>3.02</v>
      </c>
      <c r="J45" s="160">
        <v>3.42</v>
      </c>
      <c r="K45" s="160">
        <v>3.75</v>
      </c>
      <c r="L45" s="160">
        <v>2.97</v>
      </c>
      <c r="M45" s="160">
        <v>4.7</v>
      </c>
      <c r="N45" s="160">
        <v>2.99</v>
      </c>
      <c r="O45" s="160">
        <v>4.9800000000000004</v>
      </c>
      <c r="P45" s="160">
        <v>3.39</v>
      </c>
      <c r="Q45" s="160">
        <v>3.2</v>
      </c>
      <c r="R45" s="160">
        <v>3.4</v>
      </c>
      <c r="S45" s="160">
        <v>2.9</v>
      </c>
      <c r="T45" s="160">
        <v>3.75</v>
      </c>
      <c r="U45" s="160">
        <v>3.78</v>
      </c>
      <c r="V45" s="160">
        <v>2.94</v>
      </c>
      <c r="W45" s="160">
        <v>3.36</v>
      </c>
      <c r="X45" s="160">
        <v>0</v>
      </c>
      <c r="Y45" s="160">
        <v>0</v>
      </c>
      <c r="Z45" s="417">
        <v>0</v>
      </c>
      <c r="AA45" s="500">
        <f>SUM(AA44/AA43)</f>
        <v>3.1865831495518138</v>
      </c>
      <c r="AB45" s="130"/>
      <c r="AC45" s="130"/>
      <c r="AD45" s="39"/>
      <c r="AE45" s="130"/>
      <c r="AF45" s="130"/>
      <c r="AG45" s="39"/>
    </row>
    <row r="46" spans="1:33" x14ac:dyDescent="0.25">
      <c r="C46" s="101"/>
      <c r="D46" s="162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187"/>
      <c r="AA46" s="503"/>
    </row>
    <row r="47" spans="1:33" x14ac:dyDescent="0.25">
      <c r="C47" s="101" t="s">
        <v>123</v>
      </c>
      <c r="D47" s="162">
        <v>102036</v>
      </c>
      <c r="E47" s="114">
        <v>22643</v>
      </c>
      <c r="F47" s="114">
        <v>12628</v>
      </c>
      <c r="G47" s="114">
        <v>21839</v>
      </c>
      <c r="H47" s="114">
        <v>37905</v>
      </c>
      <c r="I47" s="114">
        <v>119628</v>
      </c>
      <c r="J47" s="114">
        <v>44912</v>
      </c>
      <c r="K47" s="114">
        <v>30456</v>
      </c>
      <c r="L47" s="114">
        <v>36392</v>
      </c>
      <c r="M47" s="114">
        <v>94560.2</v>
      </c>
      <c r="N47" s="114">
        <v>42072</v>
      </c>
      <c r="O47" s="114">
        <v>0</v>
      </c>
      <c r="P47" s="114">
        <v>41164</v>
      </c>
      <c r="Q47" s="114">
        <v>62513</v>
      </c>
      <c r="R47" s="114">
        <v>26005</v>
      </c>
      <c r="S47" s="114">
        <v>21015</v>
      </c>
      <c r="T47" s="114">
        <v>0</v>
      </c>
      <c r="U47" s="114">
        <v>34411</v>
      </c>
      <c r="V47" s="114">
        <v>43803</v>
      </c>
      <c r="W47" s="114">
        <v>107268</v>
      </c>
      <c r="X47" s="114">
        <v>0</v>
      </c>
      <c r="Y47" s="114">
        <v>0</v>
      </c>
      <c r="Z47" s="509">
        <v>0</v>
      </c>
      <c r="AA47" s="502">
        <f>SUM(D47:Z47)</f>
        <v>901250.2</v>
      </c>
    </row>
    <row r="48" spans="1:33" x14ac:dyDescent="0.25">
      <c r="A48" s="39"/>
      <c r="B48" s="39"/>
      <c r="C48" s="498" t="s">
        <v>124</v>
      </c>
      <c r="D48" s="343">
        <v>265728</v>
      </c>
      <c r="E48" s="160">
        <v>64508.5</v>
      </c>
      <c r="F48" s="160">
        <v>35334.199999999997</v>
      </c>
      <c r="G48" s="160">
        <v>53620.800000000003</v>
      </c>
      <c r="H48" s="160">
        <v>116433</v>
      </c>
      <c r="I48" s="160">
        <v>340461</v>
      </c>
      <c r="J48" s="160">
        <v>134070</v>
      </c>
      <c r="K48" s="160">
        <v>100108</v>
      </c>
      <c r="L48" s="160">
        <v>118358</v>
      </c>
      <c r="M48" s="160">
        <v>270982</v>
      </c>
      <c r="N48" s="160">
        <v>145168</v>
      </c>
      <c r="O48" s="160">
        <v>0</v>
      </c>
      <c r="P48" s="160">
        <v>119627</v>
      </c>
      <c r="Q48" s="160">
        <v>154416</v>
      </c>
      <c r="R48" s="160">
        <v>100406</v>
      </c>
      <c r="S48" s="160">
        <v>71923.5</v>
      </c>
      <c r="T48" s="160">
        <v>0</v>
      </c>
      <c r="U48" s="160">
        <v>118940</v>
      </c>
      <c r="V48" s="160">
        <v>129844</v>
      </c>
      <c r="W48" s="160">
        <v>317835</v>
      </c>
      <c r="X48" s="160">
        <v>0</v>
      </c>
      <c r="Y48" s="160">
        <v>0</v>
      </c>
      <c r="Z48" s="417">
        <v>0</v>
      </c>
      <c r="AA48" s="500">
        <f>SUM(D48:Z48)</f>
        <v>2657763</v>
      </c>
      <c r="AB48" s="130"/>
      <c r="AC48" s="130"/>
      <c r="AD48" s="39"/>
      <c r="AE48" s="130"/>
      <c r="AF48" s="130"/>
      <c r="AG48" s="39"/>
    </row>
    <row r="49" spans="1:33" x14ac:dyDescent="0.25">
      <c r="A49" s="39"/>
      <c r="B49" s="39"/>
      <c r="C49" s="498" t="s">
        <v>125</v>
      </c>
      <c r="D49" s="343">
        <v>2.6</v>
      </c>
      <c r="E49" s="160">
        <v>2.84</v>
      </c>
      <c r="F49" s="160">
        <v>2.79</v>
      </c>
      <c r="G49" s="160">
        <v>2.4500000000000002</v>
      </c>
      <c r="H49" s="160">
        <v>3.07</v>
      </c>
      <c r="I49" s="160">
        <v>2.84</v>
      </c>
      <c r="J49" s="160">
        <v>2.98</v>
      </c>
      <c r="K49" s="160">
        <v>3.28</v>
      </c>
      <c r="L49" s="160">
        <v>3.25</v>
      </c>
      <c r="M49" s="160">
        <v>2.86</v>
      </c>
      <c r="N49" s="160">
        <v>3.45</v>
      </c>
      <c r="O49" s="160">
        <v>0</v>
      </c>
      <c r="P49" s="160">
        <v>2.9</v>
      </c>
      <c r="Q49" s="160">
        <v>2.4700000000000002</v>
      </c>
      <c r="R49" s="160">
        <v>3.86</v>
      </c>
      <c r="S49" s="160">
        <v>3.42</v>
      </c>
      <c r="T49" s="160">
        <v>0</v>
      </c>
      <c r="U49" s="160">
        <v>3.45</v>
      </c>
      <c r="V49" s="160">
        <v>2.96</v>
      </c>
      <c r="W49" s="160">
        <v>2.96</v>
      </c>
      <c r="X49" s="160">
        <v>0</v>
      </c>
      <c r="Y49" s="160">
        <v>0</v>
      </c>
      <c r="Z49" s="417">
        <v>0</v>
      </c>
      <c r="AA49" s="500">
        <f>SUM(AA48/AA47)</f>
        <v>2.9489735480779924</v>
      </c>
      <c r="AB49" s="130"/>
      <c r="AC49" s="130"/>
      <c r="AD49" s="39"/>
      <c r="AE49" s="130"/>
      <c r="AF49" s="130"/>
      <c r="AG49" s="39"/>
    </row>
    <row r="50" spans="1:33" ht="15.75" thickBot="1" x14ac:dyDescent="0.3">
      <c r="C50" s="102"/>
      <c r="D50" s="9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218"/>
      <c r="AA50" s="504"/>
    </row>
    <row r="52" spans="1:33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130"/>
      <c r="AC52" s="130"/>
      <c r="AD52" s="39"/>
      <c r="AE52" s="130"/>
      <c r="AF52" s="130"/>
      <c r="AG52" s="39"/>
    </row>
    <row r="53" spans="1:33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130"/>
      <c r="AC53" s="130"/>
      <c r="AD53" s="39"/>
      <c r="AE53" s="130"/>
      <c r="AF53" s="130"/>
      <c r="AG53" s="39"/>
    </row>
    <row r="54" spans="1:33" x14ac:dyDescent="0.25">
      <c r="K54" s="39"/>
      <c r="L54" s="39"/>
      <c r="M54" s="39"/>
      <c r="N54" s="39"/>
    </row>
    <row r="55" spans="1:33" x14ac:dyDescent="0.25">
      <c r="K55" s="39"/>
      <c r="L55" s="39"/>
      <c r="M55" s="39"/>
      <c r="N55" s="39"/>
      <c r="P55" s="39"/>
      <c r="Q55" s="39"/>
    </row>
    <row r="56" spans="1:33" x14ac:dyDescent="0.25">
      <c r="K56" s="39"/>
      <c r="L56" s="39"/>
      <c r="M56" s="39"/>
      <c r="N56" s="39"/>
      <c r="P56" s="39"/>
      <c r="Q56" s="39"/>
    </row>
    <row r="57" spans="1:33" x14ac:dyDescent="0.25">
      <c r="K57" s="39"/>
      <c r="L57" s="39"/>
      <c r="M57" s="39"/>
      <c r="N57" s="39"/>
      <c r="P57" s="39"/>
      <c r="Q57" s="39"/>
    </row>
    <row r="58" spans="1:33" x14ac:dyDescent="0.25">
      <c r="K58" s="39"/>
      <c r="L58" s="39"/>
      <c r="M58" s="39"/>
      <c r="N58" s="39"/>
    </row>
    <row r="59" spans="1:33" x14ac:dyDescent="0.25">
      <c r="K59" s="39"/>
      <c r="L59" s="39"/>
      <c r="M59" s="39"/>
      <c r="N59" s="39"/>
      <c r="Q59" s="39"/>
    </row>
  </sheetData>
  <mergeCells count="3">
    <mergeCell ref="B3:B12"/>
    <mergeCell ref="B15:B24"/>
    <mergeCell ref="B27:B3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59"/>
  <sheetViews>
    <sheetView topLeftCell="I1" workbookViewId="0">
      <selection activeCell="AA31" sqref="AA31"/>
    </sheetView>
  </sheetViews>
  <sheetFormatPr defaultRowHeight="15" x14ac:dyDescent="0.25"/>
  <cols>
    <col min="3" max="3" width="19.28515625" bestFit="1" customWidth="1"/>
    <col min="4" max="6" width="11.28515625" customWidth="1"/>
    <col min="7" max="9" width="11.140625" customWidth="1"/>
    <col min="10" max="10" width="12.7109375" customWidth="1"/>
    <col min="11" max="26" width="11.140625" customWidth="1"/>
    <col min="27" max="27" width="19.28515625" customWidth="1"/>
    <col min="28" max="28" width="14.5703125" style="97" bestFit="1" customWidth="1"/>
    <col min="29" max="29" width="10.140625" style="97" customWidth="1"/>
    <col min="30" max="30" width="11.7109375" customWidth="1"/>
    <col min="31" max="32" width="12" style="97" bestFit="1" customWidth="1"/>
  </cols>
  <sheetData>
    <row r="1" spans="1:32" ht="15.75" thickBot="1" x14ac:dyDescent="0.3"/>
    <row r="2" spans="1:32" ht="23.25" thickBot="1" x14ac:dyDescent="0.3">
      <c r="A2" s="88"/>
      <c r="B2" s="88"/>
      <c r="C2" s="535">
        <v>45717</v>
      </c>
      <c r="D2" s="104">
        <v>45719</v>
      </c>
      <c r="E2" s="104">
        <v>45720</v>
      </c>
      <c r="F2" s="104">
        <v>45721</v>
      </c>
      <c r="G2" s="104">
        <v>45722</v>
      </c>
      <c r="H2" s="104">
        <v>45723</v>
      </c>
      <c r="I2" s="104">
        <v>45726</v>
      </c>
      <c r="J2" s="104">
        <v>45727</v>
      </c>
      <c r="K2" s="104">
        <v>45728</v>
      </c>
      <c r="L2" s="104">
        <v>45729</v>
      </c>
      <c r="M2" s="104">
        <v>45730</v>
      </c>
      <c r="N2" s="104">
        <v>45733</v>
      </c>
      <c r="O2" s="104">
        <v>45734</v>
      </c>
      <c r="P2" s="104">
        <v>45735</v>
      </c>
      <c r="Q2" s="104">
        <v>45736</v>
      </c>
      <c r="R2" s="104">
        <v>45737</v>
      </c>
      <c r="S2" s="104">
        <v>45740</v>
      </c>
      <c r="T2" s="104">
        <v>45741</v>
      </c>
      <c r="U2" s="104">
        <v>45742</v>
      </c>
      <c r="V2" s="104">
        <v>45743</v>
      </c>
      <c r="W2" s="104">
        <v>45744</v>
      </c>
      <c r="X2" s="104">
        <v>45961</v>
      </c>
      <c r="Y2" s="104"/>
      <c r="Z2" s="353"/>
      <c r="AA2" s="88"/>
      <c r="AB2" s="227" t="s">
        <v>117</v>
      </c>
      <c r="AC2" s="228" t="s">
        <v>118</v>
      </c>
      <c r="AD2" s="229"/>
      <c r="AE2" s="229" t="s">
        <v>115</v>
      </c>
      <c r="AF2" s="230" t="s">
        <v>116</v>
      </c>
    </row>
    <row r="3" spans="1:32" x14ac:dyDescent="0.25">
      <c r="B3" s="591" t="s">
        <v>107</v>
      </c>
      <c r="C3" s="532" t="s">
        <v>109</v>
      </c>
      <c r="D3" s="533">
        <v>6713</v>
      </c>
      <c r="E3" s="138">
        <v>5967</v>
      </c>
      <c r="F3" s="138">
        <v>3927</v>
      </c>
      <c r="G3" s="138">
        <v>3361</v>
      </c>
      <c r="H3" s="138">
        <v>2859</v>
      </c>
      <c r="I3" s="138">
        <v>5983</v>
      </c>
      <c r="J3" s="138">
        <v>5096</v>
      </c>
      <c r="K3" s="138">
        <v>3680</v>
      </c>
      <c r="L3" s="138">
        <v>1865</v>
      </c>
      <c r="M3" s="138">
        <v>2132</v>
      </c>
      <c r="N3" s="138">
        <v>6871</v>
      </c>
      <c r="O3" s="138">
        <v>909</v>
      </c>
      <c r="P3" s="138">
        <v>5178</v>
      </c>
      <c r="Q3" s="138">
        <v>4152</v>
      </c>
      <c r="R3" s="138">
        <v>5495</v>
      </c>
      <c r="S3" s="138">
        <v>3667</v>
      </c>
      <c r="T3" s="138">
        <v>1784</v>
      </c>
      <c r="U3" s="138">
        <v>3338</v>
      </c>
      <c r="V3" s="138">
        <v>1375</v>
      </c>
      <c r="W3" s="138">
        <v>4424</v>
      </c>
      <c r="X3" s="138">
        <v>4801</v>
      </c>
      <c r="Y3" s="138">
        <v>0</v>
      </c>
      <c r="Z3" s="534">
        <v>0</v>
      </c>
      <c r="AA3" s="87"/>
      <c r="AB3" s="244"/>
      <c r="AC3" s="225"/>
      <c r="AD3" s="224"/>
      <c r="AE3" s="294">
        <f>SUM(AB5,AB6,AB7,AB8,AB9)</f>
        <v>119725</v>
      </c>
      <c r="AF3" s="226">
        <f>SUM(AC5,AC6,AC7,AC8,AC9)</f>
        <v>407</v>
      </c>
    </row>
    <row r="4" spans="1:32" x14ac:dyDescent="0.25">
      <c r="B4" s="592"/>
      <c r="C4" s="530" t="s">
        <v>114</v>
      </c>
      <c r="D4" s="528">
        <v>13</v>
      </c>
      <c r="E4" s="99">
        <v>11</v>
      </c>
      <c r="F4" s="99">
        <v>10</v>
      </c>
      <c r="G4" s="99">
        <v>9</v>
      </c>
      <c r="H4" s="99">
        <v>7</v>
      </c>
      <c r="I4" s="99">
        <v>8</v>
      </c>
      <c r="J4" s="99">
        <v>10</v>
      </c>
      <c r="K4" s="99">
        <v>5</v>
      </c>
      <c r="L4" s="99">
        <v>4</v>
      </c>
      <c r="M4" s="99">
        <v>6</v>
      </c>
      <c r="N4" s="99">
        <v>11</v>
      </c>
      <c r="O4" s="99">
        <v>6</v>
      </c>
      <c r="P4" s="99">
        <v>10</v>
      </c>
      <c r="Q4" s="99">
        <v>7</v>
      </c>
      <c r="R4" s="99">
        <v>12</v>
      </c>
      <c r="S4" s="99">
        <v>10</v>
      </c>
      <c r="T4" s="99">
        <v>5</v>
      </c>
      <c r="U4" s="99">
        <v>8</v>
      </c>
      <c r="V4" s="99">
        <v>6</v>
      </c>
      <c r="W4" s="99">
        <v>12</v>
      </c>
      <c r="X4" s="99">
        <v>12</v>
      </c>
      <c r="Y4" s="99">
        <v>0</v>
      </c>
      <c r="Z4" s="91">
        <v>0</v>
      </c>
      <c r="AA4" s="87"/>
      <c r="AB4" s="245"/>
      <c r="AC4" s="131"/>
      <c r="AD4" s="44"/>
      <c r="AE4" s="131"/>
      <c r="AF4" s="223"/>
    </row>
    <row r="5" spans="1:32" x14ac:dyDescent="0.25">
      <c r="B5" s="592"/>
      <c r="C5" s="530" t="s">
        <v>110</v>
      </c>
      <c r="D5" s="528">
        <v>781</v>
      </c>
      <c r="E5" s="99">
        <v>0</v>
      </c>
      <c r="F5" s="99">
        <v>152</v>
      </c>
      <c r="G5" s="99">
        <v>88</v>
      </c>
      <c r="H5" s="99">
        <v>260</v>
      </c>
      <c r="I5" s="99">
        <v>697</v>
      </c>
      <c r="J5" s="99">
        <v>440</v>
      </c>
      <c r="K5" s="99">
        <v>34</v>
      </c>
      <c r="L5" s="99">
        <v>31</v>
      </c>
      <c r="M5" s="99">
        <v>117</v>
      </c>
      <c r="N5" s="99">
        <v>149</v>
      </c>
      <c r="O5" s="99">
        <v>18</v>
      </c>
      <c r="P5" s="99">
        <v>167</v>
      </c>
      <c r="Q5" s="99">
        <v>527</v>
      </c>
      <c r="R5" s="99">
        <v>209</v>
      </c>
      <c r="S5" s="99">
        <v>36</v>
      </c>
      <c r="T5" s="99">
        <v>77</v>
      </c>
      <c r="U5" s="99">
        <v>141</v>
      </c>
      <c r="V5" s="99">
        <v>81</v>
      </c>
      <c r="W5" s="99">
        <v>122</v>
      </c>
      <c r="X5" s="99">
        <v>252</v>
      </c>
      <c r="Y5" s="99">
        <v>0</v>
      </c>
      <c r="Z5" s="91">
        <v>0</v>
      </c>
      <c r="AB5" s="289">
        <f>SUM(D3:Z3)</f>
        <v>83577</v>
      </c>
      <c r="AC5" s="274">
        <f>SUM(D4:Z4)</f>
        <v>182</v>
      </c>
      <c r="AD5" s="275" t="s">
        <v>138</v>
      </c>
      <c r="AE5" s="274">
        <f>SUM(AB5/(AE3/100))</f>
        <v>69.807475464606384</v>
      </c>
      <c r="AF5" s="284">
        <f>SUM(AC5/(AF3/100))</f>
        <v>44.717444717444714</v>
      </c>
    </row>
    <row r="6" spans="1:32" x14ac:dyDescent="0.25">
      <c r="B6" s="592"/>
      <c r="C6" s="530" t="s">
        <v>114</v>
      </c>
      <c r="D6" s="528">
        <v>8</v>
      </c>
      <c r="E6" s="99">
        <v>0</v>
      </c>
      <c r="F6" s="99">
        <v>2</v>
      </c>
      <c r="G6" s="99">
        <v>1</v>
      </c>
      <c r="H6" s="99">
        <v>3</v>
      </c>
      <c r="I6" s="99">
        <v>4</v>
      </c>
      <c r="J6" s="99">
        <v>2</v>
      </c>
      <c r="K6" s="99">
        <v>1</v>
      </c>
      <c r="L6" s="99">
        <v>1</v>
      </c>
      <c r="M6" s="99">
        <v>1</v>
      </c>
      <c r="N6" s="99">
        <v>3</v>
      </c>
      <c r="O6" s="99">
        <v>1</v>
      </c>
      <c r="P6" s="99">
        <v>1</v>
      </c>
      <c r="Q6" s="99">
        <v>3</v>
      </c>
      <c r="R6" s="99">
        <v>4</v>
      </c>
      <c r="S6" s="99">
        <v>1</v>
      </c>
      <c r="T6" s="99">
        <v>1</v>
      </c>
      <c r="U6" s="99">
        <v>2</v>
      </c>
      <c r="V6" s="99">
        <v>1</v>
      </c>
      <c r="W6" s="99">
        <v>2</v>
      </c>
      <c r="X6" s="99">
        <v>7</v>
      </c>
      <c r="Y6" s="99">
        <v>0</v>
      </c>
      <c r="Z6" s="91">
        <v>0</v>
      </c>
      <c r="AB6" s="290">
        <f>SUM(D5:Z5)</f>
        <v>4379</v>
      </c>
      <c r="AC6" s="276">
        <f>SUM(D6:Z6)</f>
        <v>49</v>
      </c>
      <c r="AD6" s="277" t="s">
        <v>139</v>
      </c>
      <c r="AE6" s="276">
        <f>SUM(AB6/(AE3/100))</f>
        <v>3.6575485487575694</v>
      </c>
      <c r="AF6" s="285">
        <f>SUM(AC6/(AF3/100))</f>
        <v>12.039312039312039</v>
      </c>
    </row>
    <row r="7" spans="1:32" x14ac:dyDescent="0.25">
      <c r="B7" s="592"/>
      <c r="C7" s="530" t="s">
        <v>111</v>
      </c>
      <c r="D7" s="528">
        <v>1724</v>
      </c>
      <c r="E7" s="99">
        <v>1057</v>
      </c>
      <c r="F7" s="99">
        <v>591</v>
      </c>
      <c r="G7" s="99">
        <v>460</v>
      </c>
      <c r="H7" s="99">
        <v>417</v>
      </c>
      <c r="I7" s="99">
        <v>4188</v>
      </c>
      <c r="J7" s="99">
        <v>2696</v>
      </c>
      <c r="K7" s="99">
        <v>909</v>
      </c>
      <c r="L7" s="99">
        <v>796</v>
      </c>
      <c r="M7" s="99">
        <v>1562</v>
      </c>
      <c r="N7" s="99">
        <v>2214</v>
      </c>
      <c r="O7" s="99">
        <v>556</v>
      </c>
      <c r="P7" s="99">
        <v>927</v>
      </c>
      <c r="Q7" s="99">
        <v>2072</v>
      </c>
      <c r="R7" s="99">
        <v>1559</v>
      </c>
      <c r="S7" s="99">
        <v>2203</v>
      </c>
      <c r="T7" s="99">
        <v>0</v>
      </c>
      <c r="U7" s="99">
        <v>391</v>
      </c>
      <c r="V7" s="99">
        <v>1283</v>
      </c>
      <c r="W7" s="99">
        <v>3004</v>
      </c>
      <c r="X7" s="99">
        <v>671</v>
      </c>
      <c r="Y7" s="99">
        <v>0</v>
      </c>
      <c r="Z7" s="91">
        <v>0</v>
      </c>
      <c r="AB7" s="291">
        <f>SUM(D7:Z7)</f>
        <v>29280</v>
      </c>
      <c r="AC7" s="278">
        <f>SUM(D8:Z8)</f>
        <v>164</v>
      </c>
      <c r="AD7" s="279" t="s">
        <v>140</v>
      </c>
      <c r="AE7" s="278">
        <f>SUM(AB7/(AE3/100))</f>
        <v>24.45604510336187</v>
      </c>
      <c r="AF7" s="286">
        <f>SUM(AC7/(AF3/100))</f>
        <v>40.294840294840292</v>
      </c>
    </row>
    <row r="8" spans="1:32" x14ac:dyDescent="0.25">
      <c r="B8" s="592"/>
      <c r="C8" s="530" t="s">
        <v>114</v>
      </c>
      <c r="D8" s="528">
        <v>8</v>
      </c>
      <c r="E8" s="99">
        <v>3</v>
      </c>
      <c r="F8" s="99">
        <v>5</v>
      </c>
      <c r="G8" s="99">
        <v>4</v>
      </c>
      <c r="H8" s="99">
        <v>5</v>
      </c>
      <c r="I8" s="99">
        <v>20</v>
      </c>
      <c r="J8" s="99">
        <v>11</v>
      </c>
      <c r="K8" s="99">
        <v>4</v>
      </c>
      <c r="L8" s="99">
        <v>8</v>
      </c>
      <c r="M8" s="99">
        <v>11</v>
      </c>
      <c r="N8" s="99">
        <v>14</v>
      </c>
      <c r="O8" s="99">
        <v>5</v>
      </c>
      <c r="P8" s="99">
        <v>5</v>
      </c>
      <c r="Q8" s="99">
        <v>10</v>
      </c>
      <c r="R8" s="99">
        <v>10</v>
      </c>
      <c r="S8" s="99">
        <v>13</v>
      </c>
      <c r="T8" s="99">
        <v>0</v>
      </c>
      <c r="U8" s="99">
        <v>3</v>
      </c>
      <c r="V8" s="99">
        <v>6</v>
      </c>
      <c r="W8" s="99">
        <v>14</v>
      </c>
      <c r="X8" s="99">
        <v>5</v>
      </c>
      <c r="Y8" s="99">
        <v>0</v>
      </c>
      <c r="Z8" s="91">
        <v>0</v>
      </c>
      <c r="AB8" s="292">
        <f>SUM(D9:Z9)</f>
        <v>2489</v>
      </c>
      <c r="AC8" s="280">
        <f>SUM(D10:Z10)</f>
        <v>12</v>
      </c>
      <c r="AD8" s="281" t="s">
        <v>141</v>
      </c>
      <c r="AE8" s="280">
        <f>SUM(AB8/(AE3/100))</f>
        <v>2.07893088327417</v>
      </c>
      <c r="AF8" s="287">
        <f>SUM(AC8/(AF3/100))</f>
        <v>2.9484029484029484</v>
      </c>
    </row>
    <row r="9" spans="1:32" ht="15.75" thickBot="1" x14ac:dyDescent="0.3">
      <c r="B9" s="592"/>
      <c r="C9" s="530" t="s">
        <v>112</v>
      </c>
      <c r="D9" s="528">
        <v>483</v>
      </c>
      <c r="E9" s="99">
        <v>431</v>
      </c>
      <c r="F9" s="99">
        <v>0</v>
      </c>
      <c r="G9" s="99">
        <v>0</v>
      </c>
      <c r="H9" s="99">
        <v>0</v>
      </c>
      <c r="I9" s="99">
        <v>260</v>
      </c>
      <c r="J9" s="99">
        <v>260</v>
      </c>
      <c r="K9" s="99">
        <v>0</v>
      </c>
      <c r="L9" s="99">
        <v>0</v>
      </c>
      <c r="M9" s="99">
        <v>0</v>
      </c>
      <c r="N9" s="99">
        <v>255</v>
      </c>
      <c r="O9" s="99">
        <v>0</v>
      </c>
      <c r="P9" s="99">
        <v>499</v>
      </c>
      <c r="Q9" s="99">
        <v>0</v>
      </c>
      <c r="R9" s="99">
        <v>176</v>
      </c>
      <c r="S9" s="99">
        <v>0</v>
      </c>
      <c r="T9" s="99">
        <v>0</v>
      </c>
      <c r="U9" s="99">
        <v>0</v>
      </c>
      <c r="V9" s="99">
        <v>125</v>
      </c>
      <c r="W9" s="99">
        <v>0</v>
      </c>
      <c r="X9" s="99">
        <v>0</v>
      </c>
      <c r="Y9" s="99">
        <v>0</v>
      </c>
      <c r="Z9" s="91">
        <v>0</v>
      </c>
      <c r="AB9" s="293">
        <f>SUM(D11:Z11)</f>
        <v>0</v>
      </c>
      <c r="AC9" s="282">
        <f>SUM(D12:Z12)</f>
        <v>0</v>
      </c>
      <c r="AD9" s="283" t="s">
        <v>142</v>
      </c>
      <c r="AE9" s="282">
        <f>SUM(AB9/(AE3/100))</f>
        <v>0</v>
      </c>
      <c r="AF9" s="288">
        <f>SUM(AC9/(AF3/100))</f>
        <v>0</v>
      </c>
    </row>
    <row r="10" spans="1:32" x14ac:dyDescent="0.25">
      <c r="B10" s="592"/>
      <c r="C10" s="530" t="s">
        <v>114</v>
      </c>
      <c r="D10" s="528">
        <v>3</v>
      </c>
      <c r="E10" s="99">
        <v>1</v>
      </c>
      <c r="F10" s="99">
        <v>0</v>
      </c>
      <c r="G10" s="99">
        <v>0</v>
      </c>
      <c r="H10" s="99">
        <v>0</v>
      </c>
      <c r="I10" s="99">
        <v>2</v>
      </c>
      <c r="J10" s="99">
        <v>1</v>
      </c>
      <c r="K10" s="99">
        <v>0</v>
      </c>
      <c r="L10" s="99">
        <v>0</v>
      </c>
      <c r="M10" s="99">
        <v>0</v>
      </c>
      <c r="N10" s="99">
        <v>1</v>
      </c>
      <c r="O10" s="99">
        <v>0</v>
      </c>
      <c r="P10" s="99">
        <v>2</v>
      </c>
      <c r="Q10" s="99">
        <v>0</v>
      </c>
      <c r="R10" s="99">
        <v>1</v>
      </c>
      <c r="S10" s="99">
        <v>0</v>
      </c>
      <c r="T10" s="99">
        <v>0</v>
      </c>
      <c r="U10" s="99">
        <v>0</v>
      </c>
      <c r="V10" s="99">
        <v>1</v>
      </c>
      <c r="W10" s="99">
        <v>0</v>
      </c>
      <c r="X10" s="99">
        <v>0</v>
      </c>
      <c r="Y10" s="99">
        <v>0</v>
      </c>
      <c r="Z10" s="91">
        <v>0</v>
      </c>
    </row>
    <row r="11" spans="1:32" x14ac:dyDescent="0.25">
      <c r="B11" s="592"/>
      <c r="C11" s="530" t="s">
        <v>113</v>
      </c>
      <c r="D11" s="528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99">
        <v>0</v>
      </c>
      <c r="K11" s="99">
        <v>0</v>
      </c>
      <c r="L11" s="99">
        <v>0</v>
      </c>
      <c r="M11" s="99">
        <v>0</v>
      </c>
      <c r="N11" s="99">
        <v>0</v>
      </c>
      <c r="O11" s="99">
        <v>0</v>
      </c>
      <c r="P11" s="99">
        <v>0</v>
      </c>
      <c r="Q11" s="99">
        <v>0</v>
      </c>
      <c r="R11" s="99">
        <v>0</v>
      </c>
      <c r="S11" s="99">
        <v>0</v>
      </c>
      <c r="T11" s="99">
        <v>0</v>
      </c>
      <c r="U11" s="99">
        <v>0</v>
      </c>
      <c r="V11" s="99">
        <v>0</v>
      </c>
      <c r="W11" s="99">
        <v>0</v>
      </c>
      <c r="X11" s="99">
        <v>0</v>
      </c>
      <c r="Y11" s="99">
        <v>0</v>
      </c>
      <c r="Z11" s="91">
        <v>0</v>
      </c>
    </row>
    <row r="12" spans="1:32" ht="15.75" thickBot="1" x14ac:dyDescent="0.3">
      <c r="B12" s="593"/>
      <c r="C12" s="531" t="s">
        <v>114</v>
      </c>
      <c r="D12" s="529">
        <v>0</v>
      </c>
      <c r="E12" s="341">
        <v>0</v>
      </c>
      <c r="F12" s="341">
        <v>0</v>
      </c>
      <c r="G12" s="341">
        <v>0</v>
      </c>
      <c r="H12" s="341">
        <v>0</v>
      </c>
      <c r="I12" s="341">
        <v>0</v>
      </c>
      <c r="J12" s="341">
        <v>0</v>
      </c>
      <c r="K12" s="341">
        <v>0</v>
      </c>
      <c r="L12" s="341">
        <v>0</v>
      </c>
      <c r="M12" s="341">
        <v>0</v>
      </c>
      <c r="N12" s="341">
        <v>0</v>
      </c>
      <c r="O12" s="341">
        <v>0</v>
      </c>
      <c r="P12" s="341">
        <v>0</v>
      </c>
      <c r="Q12" s="341">
        <v>0</v>
      </c>
      <c r="R12" s="341">
        <v>0</v>
      </c>
      <c r="S12" s="341">
        <v>0</v>
      </c>
      <c r="T12" s="341">
        <v>0</v>
      </c>
      <c r="U12" s="341">
        <v>0</v>
      </c>
      <c r="V12" s="341">
        <v>0</v>
      </c>
      <c r="W12" s="341">
        <v>0</v>
      </c>
      <c r="X12" s="341">
        <v>0</v>
      </c>
      <c r="Y12" s="341">
        <v>0</v>
      </c>
      <c r="Z12" s="342">
        <v>0</v>
      </c>
    </row>
    <row r="13" spans="1:32" ht="15.75" thickBot="1" x14ac:dyDescent="0.3"/>
    <row r="14" spans="1:32" ht="15.75" thickBot="1" x14ac:dyDescent="0.3">
      <c r="B14" s="88"/>
      <c r="C14" s="535">
        <v>45717</v>
      </c>
      <c r="D14" s="104">
        <v>45719</v>
      </c>
      <c r="E14" s="104">
        <v>45720</v>
      </c>
      <c r="F14" s="104">
        <v>45721</v>
      </c>
      <c r="G14" s="104">
        <v>45722</v>
      </c>
      <c r="H14" s="104">
        <v>45723</v>
      </c>
      <c r="I14" s="104">
        <v>45726</v>
      </c>
      <c r="J14" s="104">
        <v>45727</v>
      </c>
      <c r="K14" s="104">
        <v>45728</v>
      </c>
      <c r="L14" s="104">
        <v>45729</v>
      </c>
      <c r="M14" s="104">
        <v>45730</v>
      </c>
      <c r="N14" s="104">
        <v>45733</v>
      </c>
      <c r="O14" s="104">
        <v>45734</v>
      </c>
      <c r="P14" s="104">
        <v>45735</v>
      </c>
      <c r="Q14" s="104">
        <v>45736</v>
      </c>
      <c r="R14" s="104">
        <v>45737</v>
      </c>
      <c r="S14" s="104">
        <v>45740</v>
      </c>
      <c r="T14" s="104">
        <v>45741</v>
      </c>
      <c r="U14" s="104">
        <v>45742</v>
      </c>
      <c r="V14" s="104">
        <v>45743</v>
      </c>
      <c r="W14" s="104">
        <v>45744</v>
      </c>
      <c r="X14" s="104">
        <v>45961</v>
      </c>
      <c r="Y14" s="104"/>
      <c r="Z14" s="353"/>
    </row>
    <row r="15" spans="1:32" x14ac:dyDescent="0.25">
      <c r="B15" s="580" t="s">
        <v>119</v>
      </c>
      <c r="C15" s="100" t="s">
        <v>109</v>
      </c>
      <c r="D15" s="351">
        <v>0</v>
      </c>
      <c r="E15" s="138">
        <v>0</v>
      </c>
      <c r="F15" s="138">
        <v>0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8">
        <v>0</v>
      </c>
      <c r="N15" s="138">
        <v>0</v>
      </c>
      <c r="O15" s="138">
        <v>0</v>
      </c>
      <c r="P15" s="138">
        <v>0</v>
      </c>
      <c r="Q15" s="138">
        <v>0</v>
      </c>
      <c r="R15" s="138">
        <v>0</v>
      </c>
      <c r="S15" s="138">
        <v>0</v>
      </c>
      <c r="T15" s="138">
        <v>0</v>
      </c>
      <c r="U15" s="138">
        <v>0</v>
      </c>
      <c r="V15" s="138">
        <v>0</v>
      </c>
      <c r="W15" s="138">
        <v>0</v>
      </c>
      <c r="X15" s="138">
        <v>0</v>
      </c>
      <c r="Y15" s="138">
        <v>0</v>
      </c>
      <c r="Z15" s="352">
        <v>0</v>
      </c>
    </row>
    <row r="16" spans="1:32" x14ac:dyDescent="0.25">
      <c r="B16" s="581"/>
      <c r="C16" s="101" t="s">
        <v>114</v>
      </c>
      <c r="D16" s="20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99">
        <v>0</v>
      </c>
      <c r="N16" s="99">
        <v>0</v>
      </c>
      <c r="O16" s="99">
        <v>0</v>
      </c>
      <c r="P16" s="99">
        <v>0</v>
      </c>
      <c r="Q16" s="99">
        <v>0</v>
      </c>
      <c r="R16" s="99">
        <v>0</v>
      </c>
      <c r="S16" s="99">
        <v>0</v>
      </c>
      <c r="T16" s="99">
        <v>0</v>
      </c>
      <c r="U16" s="99">
        <v>0</v>
      </c>
      <c r="V16" s="99">
        <v>0</v>
      </c>
      <c r="W16" s="99">
        <v>0</v>
      </c>
      <c r="X16" s="99">
        <v>0</v>
      </c>
      <c r="Y16" s="99">
        <v>0</v>
      </c>
      <c r="Z16" s="178">
        <v>0</v>
      </c>
    </row>
    <row r="17" spans="2:26" x14ac:dyDescent="0.25">
      <c r="B17" s="581"/>
      <c r="C17" s="101" t="s">
        <v>110</v>
      </c>
      <c r="D17" s="20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v>0</v>
      </c>
      <c r="P17" s="99">
        <v>0</v>
      </c>
      <c r="Q17" s="99">
        <v>0</v>
      </c>
      <c r="R17" s="99">
        <v>0</v>
      </c>
      <c r="S17" s="99">
        <v>0</v>
      </c>
      <c r="T17" s="99">
        <v>0</v>
      </c>
      <c r="U17" s="99">
        <v>0</v>
      </c>
      <c r="V17" s="99">
        <v>0</v>
      </c>
      <c r="W17" s="99">
        <v>0</v>
      </c>
      <c r="X17" s="99">
        <v>0</v>
      </c>
      <c r="Y17" s="99">
        <v>0</v>
      </c>
      <c r="Z17" s="178">
        <v>0</v>
      </c>
    </row>
    <row r="18" spans="2:26" x14ac:dyDescent="0.25">
      <c r="B18" s="581"/>
      <c r="C18" s="101" t="s">
        <v>114</v>
      </c>
      <c r="D18" s="20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99">
        <v>0</v>
      </c>
      <c r="K18" s="99">
        <v>0</v>
      </c>
      <c r="L18" s="99">
        <v>0</v>
      </c>
      <c r="M18" s="99">
        <v>0</v>
      </c>
      <c r="N18" s="99">
        <v>0</v>
      </c>
      <c r="O18" s="99">
        <v>0</v>
      </c>
      <c r="P18" s="99">
        <v>0</v>
      </c>
      <c r="Q18" s="99">
        <v>0</v>
      </c>
      <c r="R18" s="99">
        <v>0</v>
      </c>
      <c r="S18" s="99">
        <v>0</v>
      </c>
      <c r="T18" s="99">
        <v>0</v>
      </c>
      <c r="U18" s="99">
        <v>0</v>
      </c>
      <c r="V18" s="99">
        <v>0</v>
      </c>
      <c r="W18" s="99">
        <v>0</v>
      </c>
      <c r="X18" s="99">
        <v>0</v>
      </c>
      <c r="Y18" s="99">
        <v>0</v>
      </c>
      <c r="Z18" s="178">
        <v>0</v>
      </c>
    </row>
    <row r="19" spans="2:26" x14ac:dyDescent="0.25">
      <c r="B19" s="581"/>
      <c r="C19" s="101" t="s">
        <v>111</v>
      </c>
      <c r="D19" s="20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v>0</v>
      </c>
      <c r="P19" s="99">
        <v>0</v>
      </c>
      <c r="Q19" s="99">
        <v>0</v>
      </c>
      <c r="R19" s="99">
        <v>0</v>
      </c>
      <c r="S19" s="99">
        <v>0</v>
      </c>
      <c r="T19" s="99">
        <v>0</v>
      </c>
      <c r="U19" s="99">
        <v>0</v>
      </c>
      <c r="V19" s="99">
        <v>0</v>
      </c>
      <c r="W19" s="99">
        <v>0</v>
      </c>
      <c r="X19" s="99">
        <v>0</v>
      </c>
      <c r="Y19" s="99">
        <v>0</v>
      </c>
      <c r="Z19" s="178">
        <v>0</v>
      </c>
    </row>
    <row r="20" spans="2:26" x14ac:dyDescent="0.25">
      <c r="B20" s="581"/>
      <c r="C20" s="101" t="s">
        <v>114</v>
      </c>
      <c r="D20" s="20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99">
        <v>0</v>
      </c>
      <c r="Q20" s="99">
        <v>0</v>
      </c>
      <c r="R20" s="99">
        <v>0</v>
      </c>
      <c r="S20" s="99">
        <v>0</v>
      </c>
      <c r="T20" s="99">
        <v>0</v>
      </c>
      <c r="U20" s="99">
        <v>0</v>
      </c>
      <c r="V20" s="99">
        <v>0</v>
      </c>
      <c r="W20" s="99">
        <v>0</v>
      </c>
      <c r="X20" s="99">
        <v>0</v>
      </c>
      <c r="Y20" s="99">
        <v>0</v>
      </c>
      <c r="Z20" s="178">
        <v>0</v>
      </c>
    </row>
    <row r="21" spans="2:26" x14ac:dyDescent="0.25">
      <c r="B21" s="581"/>
      <c r="C21" s="101" t="s">
        <v>112</v>
      </c>
      <c r="D21" s="209">
        <v>0</v>
      </c>
      <c r="E21" s="99">
        <v>0</v>
      </c>
      <c r="F21" s="99">
        <v>0</v>
      </c>
      <c r="G21" s="99">
        <v>0</v>
      </c>
      <c r="H21" s="99">
        <v>7947</v>
      </c>
      <c r="I21" s="99">
        <v>0</v>
      </c>
      <c r="J21" s="99">
        <v>0</v>
      </c>
      <c r="K21" s="99">
        <v>0</v>
      </c>
      <c r="L21" s="99">
        <v>0</v>
      </c>
      <c r="M21" s="99">
        <v>1719</v>
      </c>
      <c r="N21" s="99">
        <v>0</v>
      </c>
      <c r="O21" s="99">
        <v>0</v>
      </c>
      <c r="P21" s="99">
        <v>0</v>
      </c>
      <c r="Q21" s="99">
        <v>0</v>
      </c>
      <c r="R21" s="99">
        <v>3820</v>
      </c>
      <c r="S21" s="99">
        <v>0</v>
      </c>
      <c r="T21" s="99">
        <v>0</v>
      </c>
      <c r="U21" s="99">
        <v>0</v>
      </c>
      <c r="V21" s="99">
        <v>0</v>
      </c>
      <c r="W21" s="99">
        <v>4524</v>
      </c>
      <c r="X21" s="99">
        <v>0</v>
      </c>
      <c r="Y21" s="99">
        <v>0</v>
      </c>
      <c r="Z21" s="178">
        <v>0</v>
      </c>
    </row>
    <row r="22" spans="2:26" x14ac:dyDescent="0.25">
      <c r="B22" s="581"/>
      <c r="C22" s="101" t="s">
        <v>114</v>
      </c>
      <c r="D22" s="209">
        <v>0</v>
      </c>
      <c r="E22" s="99">
        <v>0</v>
      </c>
      <c r="F22" s="99">
        <v>0</v>
      </c>
      <c r="G22" s="99">
        <v>0</v>
      </c>
      <c r="H22" s="99">
        <v>9</v>
      </c>
      <c r="I22" s="99">
        <v>0</v>
      </c>
      <c r="J22" s="99">
        <v>0</v>
      </c>
      <c r="K22" s="99">
        <v>0</v>
      </c>
      <c r="L22" s="99">
        <v>0</v>
      </c>
      <c r="M22" s="99">
        <v>7</v>
      </c>
      <c r="N22" s="99">
        <v>0</v>
      </c>
      <c r="O22" s="99">
        <v>0</v>
      </c>
      <c r="P22" s="99">
        <v>0</v>
      </c>
      <c r="Q22" s="99">
        <v>0</v>
      </c>
      <c r="R22" s="99">
        <v>12</v>
      </c>
      <c r="S22" s="99">
        <v>0</v>
      </c>
      <c r="T22" s="99">
        <v>0</v>
      </c>
      <c r="U22" s="99">
        <v>0</v>
      </c>
      <c r="V22" s="99">
        <v>0</v>
      </c>
      <c r="W22" s="99">
        <v>12</v>
      </c>
      <c r="X22" s="99">
        <v>0</v>
      </c>
      <c r="Y22" s="99">
        <v>0</v>
      </c>
      <c r="Z22" s="178">
        <v>0</v>
      </c>
    </row>
    <row r="23" spans="2:26" x14ac:dyDescent="0.25">
      <c r="B23" s="581"/>
      <c r="C23" s="101" t="s">
        <v>113</v>
      </c>
      <c r="D23" s="209">
        <v>0</v>
      </c>
      <c r="E23" s="99">
        <v>0</v>
      </c>
      <c r="F23" s="99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9">
        <v>0</v>
      </c>
      <c r="Q23" s="99">
        <v>0</v>
      </c>
      <c r="R23" s="99">
        <v>0</v>
      </c>
      <c r="S23" s="99">
        <v>0</v>
      </c>
      <c r="T23" s="99">
        <v>0</v>
      </c>
      <c r="U23" s="99">
        <v>0</v>
      </c>
      <c r="V23" s="99">
        <v>0</v>
      </c>
      <c r="W23" s="99">
        <v>0</v>
      </c>
      <c r="X23" s="99">
        <v>0</v>
      </c>
      <c r="Y23" s="99">
        <v>0</v>
      </c>
      <c r="Z23" s="178">
        <v>0</v>
      </c>
    </row>
    <row r="24" spans="2:26" ht="15.75" thickBot="1" x14ac:dyDescent="0.3">
      <c r="B24" s="582"/>
      <c r="C24" s="102" t="s">
        <v>114</v>
      </c>
      <c r="D24" s="222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0</v>
      </c>
      <c r="L24" s="304">
        <v>0</v>
      </c>
      <c r="M24" s="304">
        <v>0</v>
      </c>
      <c r="N24" s="304">
        <v>0</v>
      </c>
      <c r="O24" s="304">
        <v>0</v>
      </c>
      <c r="P24" s="304">
        <v>0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0</v>
      </c>
      <c r="W24" s="304">
        <v>0</v>
      </c>
      <c r="X24" s="304">
        <v>0</v>
      </c>
      <c r="Y24" s="304">
        <v>0</v>
      </c>
      <c r="Z24" s="318">
        <v>0</v>
      </c>
    </row>
    <row r="25" spans="2:26" ht="15.75" thickBot="1" x14ac:dyDescent="0.3"/>
    <row r="26" spans="2:26" ht="15.75" thickBot="1" x14ac:dyDescent="0.3">
      <c r="B26" s="88"/>
      <c r="C26" s="535">
        <v>45717</v>
      </c>
      <c r="D26" s="104">
        <v>45719</v>
      </c>
      <c r="E26" s="104">
        <v>45720</v>
      </c>
      <c r="F26" s="104">
        <v>45721</v>
      </c>
      <c r="G26" s="104">
        <v>45722</v>
      </c>
      <c r="H26" s="104">
        <v>45723</v>
      </c>
      <c r="I26" s="104">
        <v>45726</v>
      </c>
      <c r="J26" s="104">
        <v>45727</v>
      </c>
      <c r="K26" s="104">
        <v>45728</v>
      </c>
      <c r="L26" s="104">
        <v>45729</v>
      </c>
      <c r="M26" s="104">
        <v>45730</v>
      </c>
      <c r="N26" s="104">
        <v>45733</v>
      </c>
      <c r="O26" s="104">
        <v>45734</v>
      </c>
      <c r="P26" s="104">
        <v>45735</v>
      </c>
      <c r="Q26" s="104">
        <v>45736</v>
      </c>
      <c r="R26" s="104">
        <v>45737</v>
      </c>
      <c r="S26" s="104">
        <v>45740</v>
      </c>
      <c r="T26" s="104">
        <v>45741</v>
      </c>
      <c r="U26" s="104">
        <v>45742</v>
      </c>
      <c r="V26" s="104">
        <v>45743</v>
      </c>
      <c r="W26" s="104">
        <v>45744</v>
      </c>
      <c r="X26" s="104">
        <v>45961</v>
      </c>
      <c r="Y26" s="104"/>
      <c r="Z26" s="353"/>
    </row>
    <row r="27" spans="2:26" x14ac:dyDescent="0.25">
      <c r="B27" s="580" t="s">
        <v>108</v>
      </c>
      <c r="C27" s="100" t="s">
        <v>109</v>
      </c>
      <c r="D27" s="351">
        <v>0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  <c r="T27" s="138">
        <v>0</v>
      </c>
      <c r="U27" s="138">
        <v>0</v>
      </c>
      <c r="V27" s="138">
        <v>0</v>
      </c>
      <c r="W27" s="138">
        <v>0</v>
      </c>
      <c r="X27" s="138">
        <v>0</v>
      </c>
      <c r="Y27" s="138">
        <v>0</v>
      </c>
      <c r="Z27" s="352">
        <v>0</v>
      </c>
    </row>
    <row r="28" spans="2:26" x14ac:dyDescent="0.25">
      <c r="B28" s="581"/>
      <c r="C28" s="101" t="s">
        <v>114</v>
      </c>
      <c r="D28" s="20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178">
        <v>0</v>
      </c>
    </row>
    <row r="29" spans="2:26" x14ac:dyDescent="0.25">
      <c r="B29" s="581"/>
      <c r="C29" s="101" t="s">
        <v>110</v>
      </c>
      <c r="D29" s="209">
        <v>0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  <c r="L29" s="99">
        <v>0</v>
      </c>
      <c r="M29" s="99">
        <v>0</v>
      </c>
      <c r="N29" s="99">
        <v>0</v>
      </c>
      <c r="O29" s="99">
        <v>0</v>
      </c>
      <c r="P29" s="99">
        <v>0</v>
      </c>
      <c r="Q29" s="99">
        <v>0</v>
      </c>
      <c r="R29" s="99">
        <v>0</v>
      </c>
      <c r="S29" s="99">
        <v>0</v>
      </c>
      <c r="T29" s="99">
        <v>0</v>
      </c>
      <c r="U29" s="99">
        <v>0</v>
      </c>
      <c r="V29" s="99">
        <v>0</v>
      </c>
      <c r="W29" s="99">
        <v>0</v>
      </c>
      <c r="X29" s="99">
        <v>0</v>
      </c>
      <c r="Y29" s="99">
        <v>0</v>
      </c>
      <c r="Z29" s="178">
        <v>0</v>
      </c>
    </row>
    <row r="30" spans="2:26" x14ac:dyDescent="0.25">
      <c r="B30" s="581"/>
      <c r="C30" s="101" t="s">
        <v>114</v>
      </c>
      <c r="D30" s="20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99">
        <v>0</v>
      </c>
      <c r="R30" s="99">
        <v>0</v>
      </c>
      <c r="S30" s="99">
        <v>0</v>
      </c>
      <c r="T30" s="99">
        <v>0</v>
      </c>
      <c r="U30" s="99">
        <v>0</v>
      </c>
      <c r="V30" s="99">
        <v>0</v>
      </c>
      <c r="W30" s="99">
        <v>0</v>
      </c>
      <c r="X30" s="99">
        <v>0</v>
      </c>
      <c r="Y30" s="99">
        <v>0</v>
      </c>
      <c r="Z30" s="178">
        <v>0</v>
      </c>
    </row>
    <row r="31" spans="2:26" x14ac:dyDescent="0.25">
      <c r="B31" s="581"/>
      <c r="C31" s="101" t="s">
        <v>111</v>
      </c>
      <c r="D31" s="209">
        <v>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  <c r="L31" s="99">
        <v>0</v>
      </c>
      <c r="M31" s="99">
        <v>0</v>
      </c>
      <c r="N31" s="99">
        <v>0</v>
      </c>
      <c r="O31" s="99">
        <v>0</v>
      </c>
      <c r="P31" s="99">
        <v>0</v>
      </c>
      <c r="Q31" s="99">
        <v>0</v>
      </c>
      <c r="R31" s="99">
        <v>0</v>
      </c>
      <c r="S31" s="99">
        <v>0</v>
      </c>
      <c r="T31" s="99">
        <v>0</v>
      </c>
      <c r="U31" s="99">
        <v>0</v>
      </c>
      <c r="V31" s="99">
        <v>0</v>
      </c>
      <c r="W31" s="99">
        <v>0</v>
      </c>
      <c r="X31" s="99">
        <v>0</v>
      </c>
      <c r="Y31" s="99">
        <v>0</v>
      </c>
      <c r="Z31" s="178">
        <v>0</v>
      </c>
    </row>
    <row r="32" spans="2:26" x14ac:dyDescent="0.25">
      <c r="B32" s="581"/>
      <c r="C32" s="101" t="s">
        <v>114</v>
      </c>
      <c r="D32" s="20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99">
        <v>0</v>
      </c>
      <c r="R32" s="99">
        <v>0</v>
      </c>
      <c r="S32" s="99">
        <v>0</v>
      </c>
      <c r="T32" s="99">
        <v>0</v>
      </c>
      <c r="U32" s="99">
        <v>0</v>
      </c>
      <c r="V32" s="99">
        <v>0</v>
      </c>
      <c r="W32" s="99">
        <v>0</v>
      </c>
      <c r="X32" s="99">
        <v>0</v>
      </c>
      <c r="Y32" s="99">
        <v>0</v>
      </c>
      <c r="Z32" s="178">
        <v>0</v>
      </c>
    </row>
    <row r="33" spans="1:32" x14ac:dyDescent="0.25">
      <c r="B33" s="581"/>
      <c r="C33" s="101" t="s">
        <v>112</v>
      </c>
      <c r="D33" s="209">
        <v>0</v>
      </c>
      <c r="E33" s="99">
        <v>0</v>
      </c>
      <c r="F33" s="99">
        <v>0</v>
      </c>
      <c r="G33" s="99">
        <v>0</v>
      </c>
      <c r="H33" s="99">
        <v>0</v>
      </c>
      <c r="I33" s="99">
        <v>0</v>
      </c>
      <c r="J33" s="99">
        <v>0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99">
        <v>0</v>
      </c>
      <c r="R33" s="99">
        <v>0</v>
      </c>
      <c r="S33" s="99">
        <v>0</v>
      </c>
      <c r="T33" s="99">
        <v>0</v>
      </c>
      <c r="U33" s="99">
        <v>0</v>
      </c>
      <c r="V33" s="99">
        <v>0</v>
      </c>
      <c r="W33" s="99">
        <v>0</v>
      </c>
      <c r="X33" s="99">
        <v>0</v>
      </c>
      <c r="Y33" s="99">
        <v>0</v>
      </c>
      <c r="Z33" s="178">
        <v>0</v>
      </c>
    </row>
    <row r="34" spans="1:32" x14ac:dyDescent="0.25">
      <c r="B34" s="581"/>
      <c r="C34" s="101" t="s">
        <v>114</v>
      </c>
      <c r="D34" s="20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99">
        <v>0</v>
      </c>
      <c r="L34" s="99">
        <v>0</v>
      </c>
      <c r="M34" s="99">
        <v>0</v>
      </c>
      <c r="N34" s="99">
        <v>0</v>
      </c>
      <c r="O34" s="99">
        <v>0</v>
      </c>
      <c r="P34" s="99">
        <v>0</v>
      </c>
      <c r="Q34" s="99">
        <v>0</v>
      </c>
      <c r="R34" s="99">
        <v>0</v>
      </c>
      <c r="S34" s="99">
        <v>0</v>
      </c>
      <c r="T34" s="99">
        <v>0</v>
      </c>
      <c r="U34" s="99">
        <v>0</v>
      </c>
      <c r="V34" s="99">
        <v>0</v>
      </c>
      <c r="W34" s="99">
        <v>0</v>
      </c>
      <c r="X34" s="99">
        <v>0</v>
      </c>
      <c r="Y34" s="99">
        <v>0</v>
      </c>
      <c r="Z34" s="178">
        <v>0</v>
      </c>
    </row>
    <row r="35" spans="1:32" x14ac:dyDescent="0.25">
      <c r="B35" s="581"/>
      <c r="C35" s="101" t="s">
        <v>113</v>
      </c>
      <c r="D35" s="20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99">
        <v>0</v>
      </c>
      <c r="R35" s="99">
        <v>0</v>
      </c>
      <c r="S35" s="99">
        <v>0</v>
      </c>
      <c r="T35" s="99">
        <v>0</v>
      </c>
      <c r="U35" s="99">
        <v>0</v>
      </c>
      <c r="V35" s="99">
        <v>0</v>
      </c>
      <c r="W35" s="99">
        <v>0</v>
      </c>
      <c r="X35" s="99">
        <v>0</v>
      </c>
      <c r="Y35" s="99">
        <v>0</v>
      </c>
      <c r="Z35" s="178">
        <v>0</v>
      </c>
    </row>
    <row r="36" spans="1:32" ht="15.75" thickBot="1" x14ac:dyDescent="0.3">
      <c r="B36" s="582"/>
      <c r="C36" s="102" t="s">
        <v>114</v>
      </c>
      <c r="D36" s="222">
        <v>0</v>
      </c>
      <c r="E36" s="304">
        <v>0</v>
      </c>
      <c r="F36" s="304">
        <v>0</v>
      </c>
      <c r="G36" s="304">
        <v>0</v>
      </c>
      <c r="H36" s="304">
        <v>0</v>
      </c>
      <c r="I36" s="304">
        <v>0</v>
      </c>
      <c r="J36" s="304">
        <v>0</v>
      </c>
      <c r="K36" s="304">
        <v>0</v>
      </c>
      <c r="L36" s="304">
        <v>0</v>
      </c>
      <c r="M36" s="304">
        <v>0</v>
      </c>
      <c r="N36" s="304">
        <v>0</v>
      </c>
      <c r="O36" s="304">
        <v>0</v>
      </c>
      <c r="P36" s="304">
        <v>0</v>
      </c>
      <c r="Q36" s="304">
        <v>0</v>
      </c>
      <c r="R36" s="304">
        <v>0</v>
      </c>
      <c r="S36" s="304">
        <v>0</v>
      </c>
      <c r="T36" s="304">
        <v>0</v>
      </c>
      <c r="U36" s="304">
        <v>0</v>
      </c>
      <c r="V36" s="304">
        <v>0</v>
      </c>
      <c r="W36" s="304">
        <v>0</v>
      </c>
      <c r="X36" s="304">
        <v>0</v>
      </c>
      <c r="Y36" s="304">
        <v>0</v>
      </c>
      <c r="Z36" s="318">
        <v>0</v>
      </c>
    </row>
    <row r="37" spans="1:32" ht="15.75" thickBot="1" x14ac:dyDescent="0.3"/>
    <row r="38" spans="1:32" ht="15.75" thickBot="1" x14ac:dyDescent="0.3">
      <c r="C38" s="535">
        <v>45717</v>
      </c>
      <c r="D38" s="104">
        <v>45719</v>
      </c>
      <c r="E38" s="104">
        <v>45720</v>
      </c>
      <c r="F38" s="104">
        <v>45721</v>
      </c>
      <c r="G38" s="104">
        <v>45722</v>
      </c>
      <c r="H38" s="104">
        <v>45723</v>
      </c>
      <c r="I38" s="104">
        <v>45726</v>
      </c>
      <c r="J38" s="104">
        <v>45727</v>
      </c>
      <c r="K38" s="104">
        <v>45728</v>
      </c>
      <c r="L38" s="104">
        <v>45729</v>
      </c>
      <c r="M38" s="104">
        <v>45730</v>
      </c>
      <c r="N38" s="104">
        <v>45733</v>
      </c>
      <c r="O38" s="104">
        <v>45734</v>
      </c>
      <c r="P38" s="104">
        <v>45735</v>
      </c>
      <c r="Q38" s="104">
        <v>45736</v>
      </c>
      <c r="R38" s="104">
        <v>45737</v>
      </c>
      <c r="S38" s="104">
        <v>45740</v>
      </c>
      <c r="T38" s="104">
        <v>45741</v>
      </c>
      <c r="U38" s="104">
        <v>45742</v>
      </c>
      <c r="V38" s="104">
        <v>45743</v>
      </c>
      <c r="W38" s="104">
        <v>45744</v>
      </c>
      <c r="X38" s="104">
        <v>45961</v>
      </c>
      <c r="Y38" s="104"/>
      <c r="Z38" s="353"/>
      <c r="AA38" s="355" t="s">
        <v>137</v>
      </c>
    </row>
    <row r="39" spans="1:32" x14ac:dyDescent="0.25">
      <c r="C39" s="100" t="s">
        <v>126</v>
      </c>
      <c r="D39" s="505">
        <v>261690</v>
      </c>
      <c r="E39" s="506">
        <v>233405</v>
      </c>
      <c r="F39" s="506">
        <v>153470</v>
      </c>
      <c r="G39" s="506">
        <v>131550</v>
      </c>
      <c r="H39" s="506">
        <v>107255</v>
      </c>
      <c r="I39" s="506">
        <v>233665</v>
      </c>
      <c r="J39" s="506">
        <v>196835</v>
      </c>
      <c r="K39" s="506">
        <v>141765</v>
      </c>
      <c r="L39" s="506">
        <v>71855</v>
      </c>
      <c r="M39" s="506">
        <v>80645</v>
      </c>
      <c r="N39" s="506">
        <v>270115</v>
      </c>
      <c r="O39" s="506">
        <v>35040</v>
      </c>
      <c r="P39" s="506">
        <v>202475</v>
      </c>
      <c r="Q39" s="506">
        <v>160700</v>
      </c>
      <c r="R39" s="506">
        <v>214580</v>
      </c>
      <c r="S39" s="506">
        <v>143120</v>
      </c>
      <c r="T39" s="506">
        <v>69860</v>
      </c>
      <c r="U39" s="506">
        <v>130190</v>
      </c>
      <c r="V39" s="506">
        <v>53665</v>
      </c>
      <c r="W39" s="506">
        <v>172005</v>
      </c>
      <c r="X39" s="506">
        <v>185625</v>
      </c>
      <c r="Y39" s="506">
        <v>0</v>
      </c>
      <c r="Z39" s="507">
        <v>0</v>
      </c>
      <c r="AA39" s="499">
        <f>SUM(D39:Z39)</f>
        <v>3249510</v>
      </c>
    </row>
    <row r="40" spans="1:32" x14ac:dyDescent="0.25">
      <c r="A40" s="39"/>
      <c r="B40" s="39"/>
      <c r="C40" s="498" t="s">
        <v>127</v>
      </c>
      <c r="D40" s="343">
        <v>690079.1</v>
      </c>
      <c r="E40" s="160">
        <v>548704.19999999995</v>
      </c>
      <c r="F40" s="160">
        <v>370876</v>
      </c>
      <c r="G40" s="160">
        <v>345575.1</v>
      </c>
      <c r="H40" s="160">
        <v>352719.1</v>
      </c>
      <c r="I40" s="160">
        <v>704337.6</v>
      </c>
      <c r="J40" s="160">
        <v>524738.1</v>
      </c>
      <c r="K40" s="160">
        <v>402495.6</v>
      </c>
      <c r="L40" s="160">
        <v>187554.95</v>
      </c>
      <c r="M40" s="160">
        <v>239426.45</v>
      </c>
      <c r="N40" s="160">
        <v>603396.19999999995</v>
      </c>
      <c r="O40" s="160">
        <v>107188</v>
      </c>
      <c r="P40" s="160">
        <v>467778.9</v>
      </c>
      <c r="Q40" s="160">
        <v>406485.7</v>
      </c>
      <c r="R40" s="160">
        <v>489226.6</v>
      </c>
      <c r="S40" s="160">
        <v>402750.75</v>
      </c>
      <c r="T40" s="160">
        <v>190425</v>
      </c>
      <c r="U40" s="160">
        <v>414924.2</v>
      </c>
      <c r="V40" s="160">
        <v>191221.55</v>
      </c>
      <c r="W40" s="160">
        <v>471411.05</v>
      </c>
      <c r="X40" s="160">
        <v>556759.85</v>
      </c>
      <c r="Y40" s="160">
        <v>0</v>
      </c>
      <c r="Z40" s="417">
        <v>0</v>
      </c>
      <c r="AA40" s="500">
        <f>SUM(D40:Z40)</f>
        <v>8668074</v>
      </c>
      <c r="AB40" s="130"/>
      <c r="AC40" s="130"/>
      <c r="AD40" s="39"/>
      <c r="AE40" s="130"/>
      <c r="AF40" s="130"/>
    </row>
    <row r="41" spans="1:32" x14ac:dyDescent="0.25">
      <c r="A41" s="39"/>
      <c r="B41" s="39"/>
      <c r="C41" s="498" t="s">
        <v>128</v>
      </c>
      <c r="D41" s="343">
        <v>2.64</v>
      </c>
      <c r="E41" s="160">
        <v>2.35</v>
      </c>
      <c r="F41" s="160">
        <v>2.42</v>
      </c>
      <c r="G41" s="160">
        <v>2.63</v>
      </c>
      <c r="H41" s="160">
        <v>3.29</v>
      </c>
      <c r="I41" s="160">
        <v>3.01</v>
      </c>
      <c r="J41" s="160">
        <v>2.67</v>
      </c>
      <c r="K41" s="160">
        <v>2.84</v>
      </c>
      <c r="L41" s="160">
        <v>2.61</v>
      </c>
      <c r="M41" s="160">
        <v>2.97</v>
      </c>
      <c r="N41" s="160">
        <v>2.23</v>
      </c>
      <c r="O41" s="160">
        <v>3.06</v>
      </c>
      <c r="P41" s="160">
        <v>2.31</v>
      </c>
      <c r="Q41" s="160">
        <v>2.5299999999999998</v>
      </c>
      <c r="R41" s="160">
        <v>2.2799999999999998</v>
      </c>
      <c r="S41" s="160">
        <v>2.81</v>
      </c>
      <c r="T41" s="160">
        <v>2.73</v>
      </c>
      <c r="U41" s="160">
        <v>3.19</v>
      </c>
      <c r="V41" s="160">
        <v>3.56</v>
      </c>
      <c r="W41" s="160">
        <v>2.74</v>
      </c>
      <c r="X41" s="160">
        <v>3</v>
      </c>
      <c r="Y41" s="160">
        <v>0</v>
      </c>
      <c r="Z41" s="417">
        <v>0</v>
      </c>
      <c r="AA41" s="500">
        <f>SUM(AA40/AA39)</f>
        <v>2.667501869512634</v>
      </c>
      <c r="AB41" s="130"/>
      <c r="AC41" s="130"/>
      <c r="AD41" s="39"/>
      <c r="AE41" s="130"/>
      <c r="AF41" s="130"/>
    </row>
    <row r="42" spans="1:32" x14ac:dyDescent="0.25">
      <c r="A42" s="39"/>
      <c r="B42" s="39"/>
      <c r="C42" s="344"/>
      <c r="D42" s="343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417"/>
      <c r="AA42" s="501"/>
      <c r="AB42" s="130"/>
      <c r="AC42" s="130"/>
      <c r="AD42" s="39"/>
      <c r="AE42" s="130"/>
      <c r="AF42" s="130"/>
    </row>
    <row r="43" spans="1:32" x14ac:dyDescent="0.25">
      <c r="A43" s="39"/>
      <c r="B43" s="39"/>
      <c r="C43" s="101" t="s">
        <v>120</v>
      </c>
      <c r="D43" s="508">
        <v>290769.5</v>
      </c>
      <c r="E43" s="114">
        <v>102472</v>
      </c>
      <c r="F43" s="114">
        <v>113457</v>
      </c>
      <c r="G43" s="114">
        <v>36032</v>
      </c>
      <c r="H43" s="114">
        <v>18085</v>
      </c>
      <c r="I43" s="114">
        <v>107737.5</v>
      </c>
      <c r="J43" s="114">
        <v>131011</v>
      </c>
      <c r="K43" s="114">
        <v>140944.5</v>
      </c>
      <c r="L43" s="114">
        <v>196587</v>
      </c>
      <c r="M43" s="114">
        <v>105983.5</v>
      </c>
      <c r="N43" s="114">
        <v>258492.5</v>
      </c>
      <c r="O43" s="114">
        <v>66057</v>
      </c>
      <c r="P43" s="114">
        <v>70730.5</v>
      </c>
      <c r="Q43" s="114">
        <v>31808.5</v>
      </c>
      <c r="R43" s="114">
        <v>247237</v>
      </c>
      <c r="S43" s="114">
        <v>150419.5</v>
      </c>
      <c r="T43" s="114">
        <v>37480.5</v>
      </c>
      <c r="U43" s="114">
        <v>148556</v>
      </c>
      <c r="V43" s="114">
        <v>23639</v>
      </c>
      <c r="W43" s="114">
        <v>97851.5</v>
      </c>
      <c r="X43" s="114">
        <v>171801.5</v>
      </c>
      <c r="Y43" s="114">
        <v>0</v>
      </c>
      <c r="Z43" s="509">
        <v>0</v>
      </c>
      <c r="AA43" s="502">
        <f>SUM(D43:Z43)</f>
        <v>2547152.5</v>
      </c>
      <c r="AB43" s="130"/>
      <c r="AC43" s="130"/>
      <c r="AD43" s="39"/>
      <c r="AE43" s="130"/>
      <c r="AF43" s="130"/>
    </row>
    <row r="44" spans="1:32" x14ac:dyDescent="0.25">
      <c r="A44" s="39"/>
      <c r="B44" s="39"/>
      <c r="C44" s="498" t="s">
        <v>121</v>
      </c>
      <c r="D44" s="343">
        <v>768917.7</v>
      </c>
      <c r="E44" s="160">
        <v>253582.7</v>
      </c>
      <c r="F44" s="160">
        <v>233569.8</v>
      </c>
      <c r="G44" s="160">
        <v>92837.23</v>
      </c>
      <c r="H44" s="160">
        <v>75924.88</v>
      </c>
      <c r="I44" s="160">
        <v>358955.4</v>
      </c>
      <c r="J44" s="160">
        <v>499647.5</v>
      </c>
      <c r="K44" s="160">
        <v>410017.3</v>
      </c>
      <c r="L44" s="160">
        <v>453644.5</v>
      </c>
      <c r="M44" s="160">
        <v>268239.7</v>
      </c>
      <c r="N44" s="160">
        <v>704769.3</v>
      </c>
      <c r="O44" s="160">
        <v>141339</v>
      </c>
      <c r="P44" s="160">
        <v>146124.4</v>
      </c>
      <c r="Q44" s="160">
        <v>71167</v>
      </c>
      <c r="R44" s="160">
        <v>644813.69999999995</v>
      </c>
      <c r="S44" s="160">
        <v>411315.6</v>
      </c>
      <c r="T44" s="160">
        <v>82451.47</v>
      </c>
      <c r="U44" s="160">
        <v>364282.9</v>
      </c>
      <c r="V44" s="160">
        <v>72155.710000000006</v>
      </c>
      <c r="W44" s="160">
        <v>341750.6</v>
      </c>
      <c r="X44" s="160">
        <v>517696.9</v>
      </c>
      <c r="Y44" s="160">
        <v>0</v>
      </c>
      <c r="Z44" s="417">
        <v>0</v>
      </c>
      <c r="AA44" s="500">
        <f>SUM(D44:Z44)</f>
        <v>6913203.29</v>
      </c>
      <c r="AB44" s="130"/>
      <c r="AC44" s="130"/>
      <c r="AD44" s="39"/>
      <c r="AE44" s="130"/>
      <c r="AF44" s="130"/>
    </row>
    <row r="45" spans="1:32" x14ac:dyDescent="0.25">
      <c r="A45" s="39"/>
      <c r="B45" s="39"/>
      <c r="C45" s="498" t="s">
        <v>122</v>
      </c>
      <c r="D45" s="343">
        <v>2.64</v>
      </c>
      <c r="E45" s="160">
        <v>2.4700000000000002</v>
      </c>
      <c r="F45" s="160">
        <v>1.97</v>
      </c>
      <c r="G45" s="160">
        <v>2.57</v>
      </c>
      <c r="H45" s="160">
        <v>4.1900000000000004</v>
      </c>
      <c r="I45" s="160">
        <v>3.33</v>
      </c>
      <c r="J45" s="160">
        <v>3.81</v>
      </c>
      <c r="K45" s="160">
        <v>2.9</v>
      </c>
      <c r="L45" s="160">
        <v>2.2999999999999998</v>
      </c>
      <c r="M45" s="160">
        <v>2.5299999999999998</v>
      </c>
      <c r="N45" s="160">
        <v>2.72</v>
      </c>
      <c r="O45" s="160">
        <v>2.14</v>
      </c>
      <c r="P45" s="160">
        <v>2.06</v>
      </c>
      <c r="Q45" s="160">
        <v>2.23</v>
      </c>
      <c r="R45" s="160">
        <v>2.6</v>
      </c>
      <c r="S45" s="160">
        <v>2.73</v>
      </c>
      <c r="T45" s="160">
        <v>2.19</v>
      </c>
      <c r="U45" s="160">
        <v>2.4500000000000002</v>
      </c>
      <c r="V45" s="160">
        <v>3.05</v>
      </c>
      <c r="W45" s="160">
        <v>3.49</v>
      </c>
      <c r="X45" s="160">
        <v>3.01</v>
      </c>
      <c r="Y45" s="160">
        <v>0</v>
      </c>
      <c r="Z45" s="417">
        <v>0</v>
      </c>
      <c r="AA45" s="500">
        <f>SUM(AA44/AA43)</f>
        <v>2.7140908485063222</v>
      </c>
      <c r="AB45" s="130"/>
      <c r="AC45" s="130"/>
      <c r="AD45" s="39"/>
      <c r="AE45" s="130"/>
      <c r="AF45" s="130"/>
    </row>
    <row r="46" spans="1:32" x14ac:dyDescent="0.25">
      <c r="C46" s="101"/>
      <c r="D46" s="162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187"/>
      <c r="AA46" s="503"/>
    </row>
    <row r="47" spans="1:32" x14ac:dyDescent="0.25">
      <c r="C47" s="101" t="s">
        <v>123</v>
      </c>
      <c r="D47" s="162">
        <v>67745</v>
      </c>
      <c r="E47" s="114">
        <v>40941</v>
      </c>
      <c r="F47" s="114">
        <v>22007</v>
      </c>
      <c r="G47" s="114">
        <v>17095.5</v>
      </c>
      <c r="H47" s="114">
        <v>16728</v>
      </c>
      <c r="I47" s="114">
        <v>162575</v>
      </c>
      <c r="J47" s="114">
        <v>101862</v>
      </c>
      <c r="K47" s="114">
        <v>37250</v>
      </c>
      <c r="L47" s="114">
        <v>29076</v>
      </c>
      <c r="M47" s="114">
        <v>59363</v>
      </c>
      <c r="N47" s="114">
        <v>85173</v>
      </c>
      <c r="O47" s="114">
        <v>21052</v>
      </c>
      <c r="P47" s="114">
        <v>40007</v>
      </c>
      <c r="Q47" s="114">
        <v>76524</v>
      </c>
      <c r="R47" s="114">
        <v>61051</v>
      </c>
      <c r="S47" s="114">
        <v>82500</v>
      </c>
      <c r="T47" s="114">
        <v>0</v>
      </c>
      <c r="U47" s="114">
        <v>14244</v>
      </c>
      <c r="V47" s="114">
        <v>47281</v>
      </c>
      <c r="W47" s="114">
        <v>112992</v>
      </c>
      <c r="X47" s="114">
        <v>26692</v>
      </c>
      <c r="Y47" s="114">
        <v>0</v>
      </c>
      <c r="Z47" s="509">
        <v>0</v>
      </c>
      <c r="AA47" s="502">
        <f>SUM(D47:Z47)</f>
        <v>1122158.5</v>
      </c>
    </row>
    <row r="48" spans="1:32" x14ac:dyDescent="0.25">
      <c r="A48" s="39"/>
      <c r="B48" s="39"/>
      <c r="C48" s="498" t="s">
        <v>124</v>
      </c>
      <c r="D48" s="343">
        <v>202053</v>
      </c>
      <c r="E48" s="160">
        <v>95123.9</v>
      </c>
      <c r="F48" s="160">
        <v>49813.7</v>
      </c>
      <c r="G48" s="160">
        <v>57901.1</v>
      </c>
      <c r="H48" s="160">
        <v>47476.7</v>
      </c>
      <c r="I48" s="160">
        <v>433867</v>
      </c>
      <c r="J48" s="160">
        <v>243283</v>
      </c>
      <c r="K48" s="160">
        <v>92562.9</v>
      </c>
      <c r="L48" s="160">
        <v>77212.800000000003</v>
      </c>
      <c r="M48" s="160">
        <v>155281</v>
      </c>
      <c r="N48" s="160">
        <v>222308</v>
      </c>
      <c r="O48" s="160">
        <v>45504.6</v>
      </c>
      <c r="P48" s="160">
        <v>108795</v>
      </c>
      <c r="Q48" s="160">
        <v>175362</v>
      </c>
      <c r="R48" s="160">
        <v>167082.97</v>
      </c>
      <c r="S48" s="160">
        <v>218044</v>
      </c>
      <c r="T48" s="160">
        <v>0</v>
      </c>
      <c r="U48" s="160">
        <v>53662</v>
      </c>
      <c r="V48" s="160">
        <v>164598</v>
      </c>
      <c r="W48" s="160">
        <v>360579</v>
      </c>
      <c r="X48" s="160">
        <v>86162.23</v>
      </c>
      <c r="Y48" s="160">
        <v>0</v>
      </c>
      <c r="Z48" s="417">
        <v>0</v>
      </c>
      <c r="AA48" s="500">
        <f>SUM(D48:Z48)</f>
        <v>3056672.9</v>
      </c>
      <c r="AB48" s="130"/>
      <c r="AC48" s="130"/>
      <c r="AD48" s="39"/>
      <c r="AE48" s="130"/>
      <c r="AF48" s="130"/>
    </row>
    <row r="49" spans="1:32" x14ac:dyDescent="0.25">
      <c r="A49" s="39"/>
      <c r="B49" s="39"/>
      <c r="C49" s="498" t="s">
        <v>125</v>
      </c>
      <c r="D49" s="343">
        <v>2.98</v>
      </c>
      <c r="E49" s="160">
        <v>2.3199999999999998</v>
      </c>
      <c r="F49" s="160">
        <v>2.2599999999999998</v>
      </c>
      <c r="G49" s="160">
        <v>3.38</v>
      </c>
      <c r="H49" s="160">
        <v>2.83</v>
      </c>
      <c r="I49" s="160">
        <v>2.66</v>
      </c>
      <c r="J49" s="160">
        <v>2.38</v>
      </c>
      <c r="K49" s="160">
        <v>2.48</v>
      </c>
      <c r="L49" s="160">
        <v>2.65</v>
      </c>
      <c r="M49" s="160">
        <v>2.61</v>
      </c>
      <c r="N49" s="160">
        <v>2.61</v>
      </c>
      <c r="O49" s="160">
        <v>2.16</v>
      </c>
      <c r="P49" s="160">
        <v>2.71</v>
      </c>
      <c r="Q49" s="160">
        <v>2.29</v>
      </c>
      <c r="R49" s="160">
        <v>2.73</v>
      </c>
      <c r="S49" s="160">
        <v>2.64</v>
      </c>
      <c r="T49" s="160">
        <v>0</v>
      </c>
      <c r="U49" s="160">
        <v>3.76</v>
      </c>
      <c r="V49" s="160">
        <v>3.48</v>
      </c>
      <c r="W49" s="160">
        <v>3.19</v>
      </c>
      <c r="X49" s="160">
        <v>3.22</v>
      </c>
      <c r="Y49" s="160">
        <v>0</v>
      </c>
      <c r="Z49" s="417">
        <v>0</v>
      </c>
      <c r="AA49" s="500">
        <f>SUM(AA48/AA47)</f>
        <v>2.723922600951648</v>
      </c>
      <c r="AB49" s="130"/>
      <c r="AC49" s="130"/>
      <c r="AD49" s="39"/>
      <c r="AE49" s="130"/>
      <c r="AF49" s="130"/>
    </row>
    <row r="50" spans="1:32" ht="15.75" thickBot="1" x14ac:dyDescent="0.3">
      <c r="C50" s="102"/>
      <c r="D50" s="9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218"/>
      <c r="AA50" s="504"/>
    </row>
    <row r="52" spans="1:32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130"/>
      <c r="AC52" s="130"/>
      <c r="AD52" s="39"/>
      <c r="AE52" s="130"/>
      <c r="AF52" s="130"/>
    </row>
    <row r="53" spans="1:32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130"/>
      <c r="AC53" s="130"/>
      <c r="AD53" s="39"/>
      <c r="AE53" s="130"/>
      <c r="AF53" s="130"/>
    </row>
    <row r="54" spans="1:32" x14ac:dyDescent="0.25">
      <c r="K54" s="39"/>
      <c r="L54" s="39"/>
      <c r="M54" s="39"/>
      <c r="N54" s="39"/>
    </row>
    <row r="55" spans="1:32" x14ac:dyDescent="0.25">
      <c r="K55" s="39"/>
      <c r="L55" s="39"/>
      <c r="M55" s="39"/>
      <c r="N55" s="39"/>
      <c r="P55" s="39"/>
      <c r="Q55" s="39"/>
    </row>
    <row r="56" spans="1:32" x14ac:dyDescent="0.25">
      <c r="K56" s="39"/>
      <c r="L56" s="39"/>
      <c r="M56" s="39"/>
      <c r="N56" s="39"/>
      <c r="P56" s="39"/>
      <c r="Q56" s="39"/>
    </row>
    <row r="57" spans="1:32" x14ac:dyDescent="0.25">
      <c r="K57" s="39"/>
      <c r="L57" s="39"/>
      <c r="M57" s="39"/>
      <c r="N57" s="39"/>
      <c r="P57" s="39"/>
      <c r="Q57" s="39"/>
    </row>
    <row r="58" spans="1:32" x14ac:dyDescent="0.25">
      <c r="K58" s="39"/>
      <c r="L58" s="39"/>
      <c r="M58" s="39"/>
      <c r="N58" s="39"/>
    </row>
    <row r="59" spans="1:32" x14ac:dyDescent="0.25">
      <c r="K59" s="39"/>
      <c r="L59" s="39"/>
      <c r="M59" s="39"/>
      <c r="N59" s="39"/>
      <c r="Q59" s="39"/>
    </row>
  </sheetData>
  <mergeCells count="3">
    <mergeCell ref="B3:B12"/>
    <mergeCell ref="B15:B24"/>
    <mergeCell ref="B27:B3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White Fish 2025</vt:lpstr>
      <vt:lpstr>Weekly Report </vt:lpstr>
      <vt:lpstr>MSC</vt:lpstr>
      <vt:lpstr>Daily Ave Price</vt:lpstr>
      <vt:lpstr>Pelagic</vt:lpstr>
      <vt:lpstr>Market Share January 2025</vt:lpstr>
      <vt:lpstr>Market Share February 2025</vt:lpstr>
      <vt:lpstr>Market Share March 2025</vt:lpstr>
      <vt:lpstr>Sheet2</vt:lpstr>
      <vt:lpstr>Sheet3</vt:lpstr>
      <vt:lpstr>Sheet4</vt:lpstr>
      <vt:lpstr>Sheet5</vt:lpstr>
      <vt:lpstr>Sheet6</vt:lpstr>
      <vt:lpstr>Market Share April 2025</vt:lpstr>
      <vt:lpstr>Market Share 2024 v 2025</vt:lpstr>
      <vt:lpstr>Figures</vt:lpstr>
      <vt:lpstr>Market Landings</vt:lpstr>
      <vt:lpstr>Graphs</vt:lpstr>
      <vt:lpstr>Home Vessels Landing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Duncan</dc:creator>
  <cp:lastModifiedBy>Graham Davidson</cp:lastModifiedBy>
  <cp:lastPrinted>2021-06-08T07:02:33Z</cp:lastPrinted>
  <dcterms:created xsi:type="dcterms:W3CDTF">2020-05-26T14:04:58Z</dcterms:created>
  <dcterms:modified xsi:type="dcterms:W3CDTF">2025-04-10T09:20:39Z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W-DOC-ID">
    <vt:lpwstr>a0d20ac3beb7452e9e4b5a762ebd83b9</vt:lpwstr>
  </property>
</Properties>
</file>